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" yWindow="4824" windowWidth="19320" windowHeight="4872" tabRatio="753" activeTab="1"/>
  </bookViews>
  <sheets>
    <sheet name="A-Input Data" sheetId="6" r:id="rId1"/>
    <sheet name="B-Technical Rating" sheetId="1" r:id="rId2"/>
  </sheets>
  <definedNames>
    <definedName name="_xlnm._FilterDatabase" localSheetId="1" hidden="1">'B-Technical Rating'!$M$1:$M$150</definedName>
    <definedName name="NP">'B-Technical Rating'!$H$53</definedName>
    <definedName name="NS">'B-Technical Rating'!$I$53</definedName>
    <definedName name="NT">'B-Technical Rating'!$J$53</definedName>
    <definedName name="WP">'B-Technical Rating'!$H$156</definedName>
    <definedName name="WS">'B-Technical Rating'!$I$156</definedName>
    <definedName name="WT">'B-Technical Rating'!$J$156</definedName>
  </definedNames>
  <calcPr calcId="145621"/>
</workbook>
</file>

<file path=xl/calcChain.xml><?xml version="1.0" encoding="utf-8"?>
<calcChain xmlns="http://schemas.openxmlformats.org/spreadsheetml/2006/main">
  <c r="AB61" i="1" l="1"/>
  <c r="AB60" i="1"/>
  <c r="Z61" i="1"/>
  <c r="Z60" i="1"/>
  <c r="X61" i="1"/>
  <c r="X60" i="1"/>
  <c r="AB114" i="1"/>
  <c r="AB113" i="1"/>
  <c r="Z113" i="1"/>
  <c r="Z114" i="1"/>
  <c r="X114" i="1"/>
  <c r="X113" i="1"/>
  <c r="AC21" i="1" l="1"/>
  <c r="AA21" i="1"/>
  <c r="Y21" i="1"/>
  <c r="V75" i="1" l="1"/>
  <c r="U75" i="1"/>
  <c r="T75" i="1"/>
  <c r="V43" i="1"/>
  <c r="U43" i="1"/>
  <c r="T43" i="1"/>
  <c r="V19" i="1" l="1"/>
  <c r="U19" i="1"/>
  <c r="T19" i="1"/>
  <c r="V20" i="1"/>
  <c r="U20" i="1"/>
  <c r="T20" i="1"/>
  <c r="T104" i="1" l="1"/>
  <c r="U71" i="1" l="1"/>
  <c r="T28" i="1" l="1"/>
  <c r="L128" i="1"/>
  <c r="L127" i="1"/>
  <c r="L126" i="1"/>
  <c r="L93" i="1"/>
  <c r="L94" i="1"/>
  <c r="L95" i="1"/>
  <c r="L63" i="1"/>
  <c r="L64" i="1"/>
  <c r="L65" i="1"/>
  <c r="T41" i="1" l="1"/>
  <c r="T48" i="1"/>
  <c r="T49" i="1"/>
  <c r="T10" i="1"/>
  <c r="X10" i="1" s="1"/>
  <c r="M109" i="1" l="1"/>
  <c r="V104" i="1"/>
  <c r="AB104" i="1" s="1"/>
  <c r="V103" i="1"/>
  <c r="AB103" i="1" s="1"/>
  <c r="M97" i="1"/>
  <c r="M91" i="1"/>
  <c r="V113" i="1"/>
  <c r="V114" i="1"/>
  <c r="M100" i="1"/>
  <c r="M99" i="1"/>
  <c r="M133" i="1"/>
  <c r="M132" i="1"/>
  <c r="U127" i="1"/>
  <c r="M126" i="1"/>
  <c r="V126" i="1" s="1"/>
  <c r="V127" i="1"/>
  <c r="T127" i="1"/>
  <c r="U32" i="1"/>
  <c r="M31" i="1"/>
  <c r="U31" i="1" s="1"/>
  <c r="V32" i="1"/>
  <c r="T32" i="1"/>
  <c r="V60" i="1"/>
  <c r="U60" i="1"/>
  <c r="T60" i="1"/>
  <c r="I21" i="1"/>
  <c r="I53" i="1"/>
  <c r="I85" i="1"/>
  <c r="I118" i="1"/>
  <c r="I151" i="1"/>
  <c r="V137" i="1"/>
  <c r="AB137" i="1" s="1"/>
  <c r="U137" i="1"/>
  <c r="Z137" i="1" s="1"/>
  <c r="T137" i="1"/>
  <c r="X137" i="1" s="1"/>
  <c r="V136" i="1"/>
  <c r="AB136" i="1" s="1"/>
  <c r="U136" i="1"/>
  <c r="Z136" i="1" s="1"/>
  <c r="T136" i="1"/>
  <c r="X136" i="1" s="1"/>
  <c r="M124" i="1"/>
  <c r="U104" i="1"/>
  <c r="Z104" i="1" s="1"/>
  <c r="X104" i="1"/>
  <c r="U103" i="1"/>
  <c r="Z103" i="1" s="1"/>
  <c r="T103" i="1"/>
  <c r="X103" i="1" s="1"/>
  <c r="V94" i="1"/>
  <c r="M93" i="1"/>
  <c r="U93" i="1" s="1"/>
  <c r="U94" i="1"/>
  <c r="U96" i="1" s="1"/>
  <c r="T94" i="1"/>
  <c r="T96" i="1" s="1"/>
  <c r="AB75" i="1"/>
  <c r="Z75" i="1"/>
  <c r="X75" i="1"/>
  <c r="M63" i="1"/>
  <c r="U63" i="1" s="1"/>
  <c r="U64" i="1"/>
  <c r="V64" i="1"/>
  <c r="T64" i="1"/>
  <c r="M59" i="1"/>
  <c r="AB43" i="1"/>
  <c r="Z43" i="1"/>
  <c r="X43" i="1"/>
  <c r="U28" i="1"/>
  <c r="Z28" i="1" s="1"/>
  <c r="V28" i="1"/>
  <c r="AB28" i="1" s="1"/>
  <c r="X28" i="1"/>
  <c r="M27" i="1"/>
  <c r="V12" i="1"/>
  <c r="AB12" i="1" s="1"/>
  <c r="U12" i="1"/>
  <c r="Z12" i="1" s="1"/>
  <c r="T12" i="1"/>
  <c r="X12" i="1" s="1"/>
  <c r="AB76" i="1"/>
  <c r="Z76" i="1"/>
  <c r="X76" i="1"/>
  <c r="AB44" i="1"/>
  <c r="Z44" i="1"/>
  <c r="X44" i="1"/>
  <c r="M123" i="1"/>
  <c r="M121" i="1"/>
  <c r="M90" i="1"/>
  <c r="M88" i="1"/>
  <c r="M58" i="1"/>
  <c r="M26" i="1"/>
  <c r="T5" i="1"/>
  <c r="X5" i="1" s="1"/>
  <c r="U5" i="1"/>
  <c r="Z5" i="1" s="1"/>
  <c r="V5" i="1"/>
  <c r="AB5" i="1" s="1"/>
  <c r="M7" i="1"/>
  <c r="AB150" i="1"/>
  <c r="AB149" i="1"/>
  <c r="AB148" i="1"/>
  <c r="AB145" i="1"/>
  <c r="AB144" i="1"/>
  <c r="AB143" i="1"/>
  <c r="AB141" i="1"/>
  <c r="AB140" i="1"/>
  <c r="AB139" i="1"/>
  <c r="AB138" i="1"/>
  <c r="AB135" i="1"/>
  <c r="Z150" i="1"/>
  <c r="Z149" i="1"/>
  <c r="Z148" i="1"/>
  <c r="Z145" i="1"/>
  <c r="Z144" i="1"/>
  <c r="Z143" i="1"/>
  <c r="Z141" i="1"/>
  <c r="Z140" i="1"/>
  <c r="Z139" i="1"/>
  <c r="Z138" i="1"/>
  <c r="Z135" i="1"/>
  <c r="X150" i="1"/>
  <c r="X149" i="1"/>
  <c r="X148" i="1"/>
  <c r="X145" i="1"/>
  <c r="X144" i="1"/>
  <c r="X143" i="1"/>
  <c r="X141" i="1"/>
  <c r="X140" i="1"/>
  <c r="X139" i="1"/>
  <c r="X138" i="1"/>
  <c r="X135" i="1"/>
  <c r="AB117" i="1"/>
  <c r="AB116" i="1"/>
  <c r="AB115" i="1"/>
  <c r="AB112" i="1"/>
  <c r="AB111" i="1"/>
  <c r="AB110" i="1"/>
  <c r="AB108" i="1"/>
  <c r="AB107" i="1"/>
  <c r="AB106" i="1"/>
  <c r="AB105" i="1"/>
  <c r="AB102" i="1"/>
  <c r="Z117" i="1"/>
  <c r="Z116" i="1"/>
  <c r="Z115" i="1"/>
  <c r="Z112" i="1"/>
  <c r="Z111" i="1"/>
  <c r="Z110" i="1"/>
  <c r="Z108" i="1"/>
  <c r="Z107" i="1"/>
  <c r="Z106" i="1"/>
  <c r="Z105" i="1"/>
  <c r="Z102" i="1"/>
  <c r="X117" i="1"/>
  <c r="X116" i="1"/>
  <c r="X115" i="1"/>
  <c r="X112" i="1"/>
  <c r="X111" i="1"/>
  <c r="X110" i="1"/>
  <c r="X108" i="1"/>
  <c r="X107" i="1"/>
  <c r="X106" i="1"/>
  <c r="X105" i="1"/>
  <c r="X102" i="1"/>
  <c r="AB84" i="1"/>
  <c r="AB83" i="1"/>
  <c r="AB82" i="1"/>
  <c r="AB79" i="1"/>
  <c r="AB78" i="1"/>
  <c r="AB77" i="1"/>
  <c r="AB74" i="1"/>
  <c r="AB73" i="1"/>
  <c r="AB72" i="1"/>
  <c r="Z84" i="1"/>
  <c r="Z83" i="1"/>
  <c r="Z82" i="1"/>
  <c r="Z79" i="1"/>
  <c r="Z78" i="1"/>
  <c r="Z77" i="1"/>
  <c r="Z74" i="1"/>
  <c r="Z73" i="1"/>
  <c r="Z72" i="1"/>
  <c r="X84" i="1"/>
  <c r="X83" i="1"/>
  <c r="X82" i="1"/>
  <c r="X79" i="1"/>
  <c r="X78" i="1"/>
  <c r="X77" i="1"/>
  <c r="X74" i="1"/>
  <c r="X73" i="1"/>
  <c r="X72" i="1"/>
  <c r="AB52" i="1"/>
  <c r="AB51" i="1"/>
  <c r="AB50" i="1"/>
  <c r="AB47" i="1"/>
  <c r="AB46" i="1"/>
  <c r="AB45" i="1"/>
  <c r="AB42" i="1"/>
  <c r="AB41" i="1"/>
  <c r="AB40" i="1"/>
  <c r="Z52" i="1"/>
  <c r="Z51" i="1"/>
  <c r="Z50" i="1"/>
  <c r="Z47" i="1"/>
  <c r="Z46" i="1"/>
  <c r="Z45" i="1"/>
  <c r="Z42" i="1"/>
  <c r="Z41" i="1"/>
  <c r="Z40" i="1"/>
  <c r="X52" i="1"/>
  <c r="X51" i="1"/>
  <c r="X50" i="1"/>
  <c r="X47" i="1"/>
  <c r="X46" i="1"/>
  <c r="X45" i="1"/>
  <c r="X42" i="1"/>
  <c r="X41" i="1"/>
  <c r="X40" i="1"/>
  <c r="J54" i="1"/>
  <c r="J53" i="1"/>
  <c r="J152" i="1"/>
  <c r="I152" i="1"/>
  <c r="H152" i="1"/>
  <c r="J119" i="1"/>
  <c r="I119" i="1"/>
  <c r="H119" i="1"/>
  <c r="J86" i="1"/>
  <c r="I86" i="1"/>
  <c r="H86" i="1"/>
  <c r="I54" i="1"/>
  <c r="H54" i="1"/>
  <c r="J22" i="1"/>
  <c r="I22" i="1"/>
  <c r="H22" i="1"/>
  <c r="I120" i="1"/>
  <c r="I153" i="1" s="1"/>
  <c r="H120" i="1"/>
  <c r="H153" i="1" s="1"/>
  <c r="I87" i="1"/>
  <c r="H87" i="1"/>
  <c r="I55" i="1"/>
  <c r="H55" i="1"/>
  <c r="I23" i="1"/>
  <c r="H23" i="1"/>
  <c r="T148" i="1"/>
  <c r="U148" i="1"/>
  <c r="V148" i="1"/>
  <c r="T149" i="1"/>
  <c r="U149" i="1"/>
  <c r="V149" i="1"/>
  <c r="T150" i="1"/>
  <c r="U150" i="1"/>
  <c r="V150" i="1"/>
  <c r="T147" i="1"/>
  <c r="X147" i="1" s="1"/>
  <c r="U147" i="1"/>
  <c r="Z147" i="1" s="1"/>
  <c r="V147" i="1"/>
  <c r="AB147" i="1" s="1"/>
  <c r="U146" i="1"/>
  <c r="Z146" i="1" s="1"/>
  <c r="V146" i="1"/>
  <c r="AB146" i="1" s="1"/>
  <c r="T146" i="1"/>
  <c r="X146" i="1" s="1"/>
  <c r="U141" i="1"/>
  <c r="V141" i="1"/>
  <c r="T141" i="1"/>
  <c r="U135" i="1"/>
  <c r="V135" i="1"/>
  <c r="T135" i="1"/>
  <c r="T114" i="1"/>
  <c r="U114" i="1"/>
  <c r="T115" i="1"/>
  <c r="U115" i="1"/>
  <c r="V115" i="1"/>
  <c r="T116" i="1"/>
  <c r="U116" i="1"/>
  <c r="V116" i="1"/>
  <c r="T117" i="1"/>
  <c r="U117" i="1"/>
  <c r="V117" i="1"/>
  <c r="U113" i="1"/>
  <c r="T113" i="1"/>
  <c r="V108" i="1"/>
  <c r="U108" i="1"/>
  <c r="T108" i="1"/>
  <c r="U102" i="1"/>
  <c r="V102" i="1"/>
  <c r="T102" i="1"/>
  <c r="T82" i="1"/>
  <c r="U82" i="1"/>
  <c r="V82" i="1"/>
  <c r="T83" i="1"/>
  <c r="U83" i="1"/>
  <c r="V83" i="1"/>
  <c r="T84" i="1"/>
  <c r="U84" i="1"/>
  <c r="V84" i="1"/>
  <c r="V81" i="1"/>
  <c r="AB81" i="1" s="1"/>
  <c r="U81" i="1"/>
  <c r="Z81" i="1" s="1"/>
  <c r="T81" i="1"/>
  <c r="X81" i="1" s="1"/>
  <c r="V80" i="1"/>
  <c r="AB80" i="1" s="1"/>
  <c r="U80" i="1"/>
  <c r="Z80" i="1" s="1"/>
  <c r="T80" i="1"/>
  <c r="X80" i="1" s="1"/>
  <c r="T71" i="1"/>
  <c r="X71" i="1" s="1"/>
  <c r="V71" i="1"/>
  <c r="AB71" i="1" s="1"/>
  <c r="U70" i="1"/>
  <c r="Z70" i="1" s="1"/>
  <c r="V70" i="1"/>
  <c r="AB70" i="1" s="1"/>
  <c r="T70" i="1"/>
  <c r="X70" i="1" s="1"/>
  <c r="V52" i="1"/>
  <c r="U52" i="1"/>
  <c r="T52" i="1"/>
  <c r="V51" i="1"/>
  <c r="U51" i="1"/>
  <c r="T51" i="1"/>
  <c r="V50" i="1"/>
  <c r="U50" i="1"/>
  <c r="T50" i="1"/>
  <c r="V49" i="1"/>
  <c r="AB49" i="1" s="1"/>
  <c r="U49" i="1"/>
  <c r="Z49" i="1" s="1"/>
  <c r="X49" i="1"/>
  <c r="V48" i="1"/>
  <c r="AB48" i="1" s="1"/>
  <c r="U48" i="1"/>
  <c r="Z48" i="1" s="1"/>
  <c r="T39" i="1"/>
  <c r="X39" i="1" s="1"/>
  <c r="U39" i="1"/>
  <c r="V39" i="1"/>
  <c r="AB39" i="1" s="1"/>
  <c r="U38" i="1"/>
  <c r="Z38" i="1" s="1"/>
  <c r="V38" i="1"/>
  <c r="AB38" i="1" s="1"/>
  <c r="T38" i="1"/>
  <c r="X38" i="1" s="1"/>
  <c r="J151" i="1"/>
  <c r="H151" i="1"/>
  <c r="J118" i="1"/>
  <c r="H118" i="1"/>
  <c r="J85" i="1"/>
  <c r="H85" i="1"/>
  <c r="H53" i="1"/>
  <c r="J21" i="1"/>
  <c r="H21" i="1"/>
  <c r="M142" i="1"/>
  <c r="M138" i="1"/>
  <c r="M131" i="1"/>
  <c r="M130" i="1"/>
  <c r="M122" i="1"/>
  <c r="M105" i="1"/>
  <c r="M98" i="1"/>
  <c r="M89" i="1"/>
  <c r="M76" i="1"/>
  <c r="M72" i="1"/>
  <c r="M69" i="1"/>
  <c r="M68" i="1"/>
  <c r="M67" i="1"/>
  <c r="M61" i="1"/>
  <c r="M57" i="1"/>
  <c r="M56" i="1"/>
  <c r="M44" i="1"/>
  <c r="M40" i="1"/>
  <c r="M37" i="1"/>
  <c r="M36" i="1"/>
  <c r="M35" i="1"/>
  <c r="M29" i="1"/>
  <c r="M25" i="1"/>
  <c r="M24" i="1"/>
  <c r="M16" i="1"/>
  <c r="V16" i="1" s="1"/>
  <c r="M15" i="1"/>
  <c r="V15" i="1" s="1"/>
  <c r="M11" i="1"/>
  <c r="V11" i="1" s="1"/>
  <c r="AB11" i="1" s="1"/>
  <c r="M8" i="1"/>
  <c r="M6" i="1"/>
  <c r="M4" i="1"/>
  <c r="V145" i="1"/>
  <c r="U145" i="1"/>
  <c r="T145" i="1"/>
  <c r="V144" i="1"/>
  <c r="U144" i="1"/>
  <c r="T144" i="1"/>
  <c r="V143" i="1"/>
  <c r="U143" i="1"/>
  <c r="T143" i="1"/>
  <c r="V140" i="1"/>
  <c r="U140" i="1"/>
  <c r="T140" i="1"/>
  <c r="V139" i="1"/>
  <c r="U139" i="1"/>
  <c r="T139" i="1"/>
  <c r="V112" i="1"/>
  <c r="U112" i="1"/>
  <c r="T112" i="1"/>
  <c r="V111" i="1"/>
  <c r="U111" i="1"/>
  <c r="T111" i="1"/>
  <c r="V110" i="1"/>
  <c r="U110" i="1"/>
  <c r="T110" i="1"/>
  <c r="V107" i="1"/>
  <c r="U107" i="1"/>
  <c r="T107" i="1"/>
  <c r="V106" i="1"/>
  <c r="U106" i="1"/>
  <c r="T106" i="1"/>
  <c r="U13" i="1"/>
  <c r="Z13" i="1" s="1"/>
  <c r="V13" i="1"/>
  <c r="AB13" i="1" s="1"/>
  <c r="U14" i="1"/>
  <c r="Z14" i="1" s="1"/>
  <c r="V14" i="1"/>
  <c r="AB14" i="1" s="1"/>
  <c r="T14" i="1"/>
  <c r="X14" i="1" s="1"/>
  <c r="T13" i="1"/>
  <c r="X13" i="1" s="1"/>
  <c r="V79" i="1"/>
  <c r="U79" i="1"/>
  <c r="T79" i="1"/>
  <c r="V78" i="1"/>
  <c r="U78" i="1"/>
  <c r="T78" i="1"/>
  <c r="V77" i="1"/>
  <c r="U77" i="1"/>
  <c r="T77" i="1"/>
  <c r="V74" i="1"/>
  <c r="U74" i="1"/>
  <c r="T74" i="1"/>
  <c r="V73" i="1"/>
  <c r="U73" i="1"/>
  <c r="T73" i="1"/>
  <c r="Y101" i="1"/>
  <c r="AC101" i="1"/>
  <c r="AA101" i="1"/>
  <c r="V17" i="1"/>
  <c r="AB17" i="1" s="1"/>
  <c r="U17" i="1"/>
  <c r="Z17" i="1" s="1"/>
  <c r="T17" i="1"/>
  <c r="X17" i="1" s="1"/>
  <c r="U41" i="1"/>
  <c r="V41" i="1"/>
  <c r="U18" i="1"/>
  <c r="V18" i="1"/>
  <c r="T18" i="1"/>
  <c r="U9" i="1"/>
  <c r="Z9" i="1" s="1"/>
  <c r="U10" i="1"/>
  <c r="Z10" i="1" s="1"/>
  <c r="U42" i="1"/>
  <c r="U45" i="1"/>
  <c r="U46" i="1"/>
  <c r="U47" i="1"/>
  <c r="V9" i="1"/>
  <c r="AB9" i="1" s="1"/>
  <c r="V10" i="1"/>
  <c r="AB10" i="1" s="1"/>
  <c r="V42" i="1"/>
  <c r="V45" i="1"/>
  <c r="V46" i="1"/>
  <c r="V47" i="1"/>
  <c r="T47" i="1"/>
  <c r="T46" i="1"/>
  <c r="T45" i="1"/>
  <c r="T42" i="1"/>
  <c r="T9" i="1"/>
  <c r="X9" i="1" s="1"/>
  <c r="T63" i="1" l="1"/>
  <c r="T16" i="1"/>
  <c r="T93" i="1"/>
  <c r="T92" i="1" s="1"/>
  <c r="X92" i="1" s="1"/>
  <c r="T66" i="1"/>
  <c r="X66" i="1" s="1"/>
  <c r="V34" i="1"/>
  <c r="AB34" i="1" s="1"/>
  <c r="V96" i="1"/>
  <c r="AB96" i="1" s="1"/>
  <c r="T129" i="1"/>
  <c r="X129" i="1" s="1"/>
  <c r="V129" i="1"/>
  <c r="AB129" i="1" s="1"/>
  <c r="V66" i="1"/>
  <c r="AB66" i="1" s="1"/>
  <c r="U66" i="1"/>
  <c r="Z66" i="1" s="1"/>
  <c r="U34" i="1"/>
  <c r="Z34" i="1" s="1"/>
  <c r="U129" i="1"/>
  <c r="Z129" i="1" s="1"/>
  <c r="T4" i="1"/>
  <c r="X4" i="1" s="1"/>
  <c r="U4" i="1"/>
  <c r="Z4" i="1" s="1"/>
  <c r="V4" i="1"/>
  <c r="AB4" i="1" s="1"/>
  <c r="U29" i="1"/>
  <c r="Z29" i="1" s="1"/>
  <c r="V29" i="1"/>
  <c r="AB29" i="1" s="1"/>
  <c r="T29" i="1"/>
  <c r="X29" i="1" s="1"/>
  <c r="U58" i="1"/>
  <c r="Z58" i="1" s="1"/>
  <c r="V58" i="1"/>
  <c r="AB58" i="1" s="1"/>
  <c r="T58" i="1"/>
  <c r="X58" i="1" s="1"/>
  <c r="U27" i="1"/>
  <c r="Z27" i="1" s="1"/>
  <c r="V27" i="1"/>
  <c r="AB27" i="1" s="1"/>
  <c r="T27" i="1"/>
  <c r="X27" i="1" s="1"/>
  <c r="U6" i="1"/>
  <c r="Z6" i="1" s="1"/>
  <c r="V6" i="1"/>
  <c r="AB6" i="1" s="1"/>
  <c r="T6" i="1"/>
  <c r="X6" i="1" s="1"/>
  <c r="U44" i="1"/>
  <c r="T44" i="1"/>
  <c r="V44" i="1"/>
  <c r="T142" i="1"/>
  <c r="X142" i="1" s="1"/>
  <c r="U142" i="1"/>
  <c r="Z142" i="1" s="1"/>
  <c r="V142" i="1"/>
  <c r="AB142" i="1" s="1"/>
  <c r="V88" i="1"/>
  <c r="AB88" i="1" s="1"/>
  <c r="T88" i="1"/>
  <c r="X88" i="1" s="1"/>
  <c r="U88" i="1"/>
  <c r="Z88" i="1" s="1"/>
  <c r="U8" i="1"/>
  <c r="Z8" i="1" s="1"/>
  <c r="T8" i="1"/>
  <c r="X8" i="1" s="1"/>
  <c r="V8" i="1"/>
  <c r="AB8" i="1" s="1"/>
  <c r="U24" i="1"/>
  <c r="Z24" i="1" s="1"/>
  <c r="V24" i="1"/>
  <c r="AB24" i="1" s="1"/>
  <c r="T24" i="1"/>
  <c r="X24" i="1" s="1"/>
  <c r="U36" i="1"/>
  <c r="Z36" i="1" s="1"/>
  <c r="V36" i="1"/>
  <c r="AB36" i="1" s="1"/>
  <c r="T36" i="1"/>
  <c r="X36" i="1" s="1"/>
  <c r="T56" i="1"/>
  <c r="X56" i="1" s="1"/>
  <c r="U56" i="1"/>
  <c r="Z56" i="1" s="1"/>
  <c r="V56" i="1"/>
  <c r="AB56" i="1" s="1"/>
  <c r="V68" i="1"/>
  <c r="AB68" i="1" s="1"/>
  <c r="T68" i="1"/>
  <c r="X68" i="1" s="1"/>
  <c r="U68" i="1"/>
  <c r="Z68" i="1" s="1"/>
  <c r="U89" i="1"/>
  <c r="Z89" i="1" s="1"/>
  <c r="T89" i="1"/>
  <c r="X89" i="1" s="1"/>
  <c r="V89" i="1"/>
  <c r="AB89" i="1" s="1"/>
  <c r="T130" i="1"/>
  <c r="X130" i="1" s="1"/>
  <c r="U130" i="1"/>
  <c r="Z130" i="1" s="1"/>
  <c r="V130" i="1"/>
  <c r="AB130" i="1" s="1"/>
  <c r="U90" i="1"/>
  <c r="Z90" i="1" s="1"/>
  <c r="V90" i="1"/>
  <c r="AB90" i="1" s="1"/>
  <c r="T90" i="1"/>
  <c r="X90" i="1" s="1"/>
  <c r="U59" i="1"/>
  <c r="Z59" i="1" s="1"/>
  <c r="T59" i="1"/>
  <c r="X59" i="1" s="1"/>
  <c r="V59" i="1"/>
  <c r="AB59" i="1" s="1"/>
  <c r="V93" i="1"/>
  <c r="V92" i="1" s="1"/>
  <c r="AB92" i="1" s="1"/>
  <c r="U124" i="1"/>
  <c r="Z124" i="1" s="1"/>
  <c r="T124" i="1"/>
  <c r="X124" i="1" s="1"/>
  <c r="V124" i="1"/>
  <c r="AB124" i="1" s="1"/>
  <c r="V132" i="1"/>
  <c r="AB132" i="1" s="1"/>
  <c r="T132" i="1"/>
  <c r="X132" i="1" s="1"/>
  <c r="U132" i="1"/>
  <c r="Z132" i="1" s="1"/>
  <c r="T99" i="1"/>
  <c r="X99" i="1" s="1"/>
  <c r="U99" i="1"/>
  <c r="Z99" i="1" s="1"/>
  <c r="V99" i="1"/>
  <c r="AB99" i="1" s="1"/>
  <c r="U91" i="1"/>
  <c r="Z91" i="1" s="1"/>
  <c r="T91" i="1"/>
  <c r="X91" i="1" s="1"/>
  <c r="V91" i="1"/>
  <c r="AB91" i="1" s="1"/>
  <c r="U109" i="1"/>
  <c r="Z109" i="1" s="1"/>
  <c r="T109" i="1"/>
  <c r="X109" i="1" s="1"/>
  <c r="V109" i="1"/>
  <c r="AB109" i="1" s="1"/>
  <c r="U40" i="1"/>
  <c r="V40" i="1"/>
  <c r="T40" i="1"/>
  <c r="U61" i="1"/>
  <c r="V61" i="1"/>
  <c r="T61" i="1"/>
  <c r="T72" i="1"/>
  <c r="U72" i="1"/>
  <c r="V72" i="1"/>
  <c r="V105" i="1"/>
  <c r="T105" i="1"/>
  <c r="U105" i="1"/>
  <c r="V138" i="1"/>
  <c r="U138" i="1"/>
  <c r="T138" i="1"/>
  <c r="V123" i="1"/>
  <c r="AB123" i="1" s="1"/>
  <c r="T123" i="1"/>
  <c r="X123" i="1" s="1"/>
  <c r="U123" i="1"/>
  <c r="Z123" i="1" s="1"/>
  <c r="U133" i="1"/>
  <c r="Z133" i="1" s="1"/>
  <c r="T133" i="1"/>
  <c r="X133" i="1" s="1"/>
  <c r="V133" i="1"/>
  <c r="AB133" i="1" s="1"/>
  <c r="U35" i="1"/>
  <c r="Z35" i="1" s="1"/>
  <c r="T35" i="1"/>
  <c r="X35" i="1" s="1"/>
  <c r="V35" i="1"/>
  <c r="AB35" i="1" s="1"/>
  <c r="U67" i="1"/>
  <c r="Z67" i="1" s="1"/>
  <c r="T67" i="1"/>
  <c r="X67" i="1" s="1"/>
  <c r="V67" i="1"/>
  <c r="AB67" i="1" s="1"/>
  <c r="U76" i="1"/>
  <c r="V76" i="1"/>
  <c r="T76" i="1"/>
  <c r="U122" i="1"/>
  <c r="Z122" i="1" s="1"/>
  <c r="T122" i="1"/>
  <c r="X122" i="1" s="1"/>
  <c r="V122" i="1"/>
  <c r="AB122" i="1" s="1"/>
  <c r="U25" i="1"/>
  <c r="Z25" i="1" s="1"/>
  <c r="T25" i="1"/>
  <c r="X25" i="1" s="1"/>
  <c r="V25" i="1"/>
  <c r="AB25" i="1" s="1"/>
  <c r="U37" i="1"/>
  <c r="Z37" i="1" s="1"/>
  <c r="T37" i="1"/>
  <c r="X37" i="1" s="1"/>
  <c r="V37" i="1"/>
  <c r="U57" i="1"/>
  <c r="Z57" i="1" s="1"/>
  <c r="V57" i="1"/>
  <c r="AB57" i="1" s="1"/>
  <c r="T57" i="1"/>
  <c r="X57" i="1" s="1"/>
  <c r="U69" i="1"/>
  <c r="Z69" i="1" s="1"/>
  <c r="T69" i="1"/>
  <c r="X69" i="1" s="1"/>
  <c r="V69" i="1"/>
  <c r="AB69" i="1" s="1"/>
  <c r="U98" i="1"/>
  <c r="Z98" i="1" s="1"/>
  <c r="T98" i="1"/>
  <c r="X98" i="1" s="1"/>
  <c r="V98" i="1"/>
  <c r="AB98" i="1" s="1"/>
  <c r="U131" i="1"/>
  <c r="Z131" i="1" s="1"/>
  <c r="V131" i="1"/>
  <c r="AB131" i="1" s="1"/>
  <c r="T131" i="1"/>
  <c r="X131" i="1" s="1"/>
  <c r="U7" i="1"/>
  <c r="Z7" i="1" s="1"/>
  <c r="V7" i="1"/>
  <c r="AB7" i="1" s="1"/>
  <c r="T26" i="1"/>
  <c r="X26" i="1" s="1"/>
  <c r="U26" i="1"/>
  <c r="Z26" i="1" s="1"/>
  <c r="V26" i="1"/>
  <c r="AB26" i="1" s="1"/>
  <c r="U121" i="1"/>
  <c r="Z121" i="1" s="1"/>
  <c r="V121" i="1"/>
  <c r="AB121" i="1" s="1"/>
  <c r="T121" i="1"/>
  <c r="X121" i="1" s="1"/>
  <c r="U100" i="1"/>
  <c r="Z100" i="1" s="1"/>
  <c r="V100" i="1"/>
  <c r="AB100" i="1" s="1"/>
  <c r="T100" i="1"/>
  <c r="X100" i="1" s="1"/>
  <c r="T97" i="1"/>
  <c r="X97" i="1" s="1"/>
  <c r="U97" i="1"/>
  <c r="Z97" i="1" s="1"/>
  <c r="V97" i="1"/>
  <c r="AB97" i="1" s="1"/>
  <c r="T34" i="1"/>
  <c r="X34" i="1" s="1"/>
  <c r="T7" i="1"/>
  <c r="X7" i="1" s="1"/>
  <c r="T126" i="1"/>
  <c r="T125" i="1" s="1"/>
  <c r="X125" i="1" s="1"/>
  <c r="U126" i="1"/>
  <c r="U125" i="1" s="1"/>
  <c r="Z125" i="1" s="1"/>
  <c r="U11" i="1"/>
  <c r="Z11" i="1" s="1"/>
  <c r="T11" i="1"/>
  <c r="X11" i="1" s="1"/>
  <c r="AB37" i="1"/>
  <c r="T62" i="1"/>
  <c r="X62" i="1" s="1"/>
  <c r="T31" i="1"/>
  <c r="T30" i="1" s="1"/>
  <c r="X30" i="1" s="1"/>
  <c r="V63" i="1"/>
  <c r="V62" i="1" s="1"/>
  <c r="AB62" i="1" s="1"/>
  <c r="V31" i="1"/>
  <c r="V30" i="1" s="1"/>
  <c r="AB30" i="1" s="1"/>
  <c r="T15" i="1"/>
  <c r="U15" i="1"/>
  <c r="U16" i="1"/>
  <c r="U92" i="1"/>
  <c r="Z92" i="1" s="1"/>
  <c r="I154" i="1"/>
  <c r="I156" i="1" s="1"/>
  <c r="Z96" i="1"/>
  <c r="V125" i="1"/>
  <c r="AB125" i="1" s="1"/>
  <c r="X96" i="1"/>
  <c r="Z39" i="1"/>
  <c r="J154" i="1"/>
  <c r="J156" i="1" s="1"/>
  <c r="H154" i="1"/>
  <c r="H156" i="1" s="1"/>
  <c r="X48" i="1"/>
  <c r="Z71" i="1"/>
  <c r="U62" i="1"/>
  <c r="Z62" i="1" s="1"/>
  <c r="U30" i="1"/>
  <c r="Z30" i="1" s="1"/>
  <c r="L20" i="1" l="1"/>
  <c r="AA20" i="1" s="1"/>
  <c r="L19" i="1"/>
  <c r="AB151" i="1"/>
  <c r="L123" i="1"/>
  <c r="L90" i="1"/>
  <c r="L58" i="1"/>
  <c r="L62" i="1"/>
  <c r="L26" i="1"/>
  <c r="L30" i="1"/>
  <c r="L7" i="1"/>
  <c r="L14" i="1"/>
  <c r="L125" i="1"/>
  <c r="L121" i="1"/>
  <c r="L9" i="1"/>
  <c r="L101" i="1"/>
  <c r="L57" i="1"/>
  <c r="L17" i="1"/>
  <c r="L134" i="1"/>
  <c r="L122" i="1"/>
  <c r="L99" i="1"/>
  <c r="L56" i="1"/>
  <c r="L24" i="1"/>
  <c r="L8" i="1"/>
  <c r="L4" i="1"/>
  <c r="L133" i="1"/>
  <c r="L92" i="1"/>
  <c r="L100" i="1"/>
  <c r="L88" i="1"/>
  <c r="L5" i="1"/>
  <c r="L132" i="1"/>
  <c r="L89" i="1"/>
  <c r="L25" i="1"/>
  <c r="L6" i="1"/>
  <c r="L13" i="1"/>
  <c r="L12" i="1"/>
  <c r="Y12" i="1" s="1"/>
  <c r="L147" i="1"/>
  <c r="Y147" i="1" s="1"/>
  <c r="L131" i="1"/>
  <c r="Y131" i="1" s="1"/>
  <c r="L98" i="1"/>
  <c r="AC98" i="1" s="1"/>
  <c r="L114" i="1"/>
  <c r="Y114" i="1" s="1"/>
  <c r="L66" i="1"/>
  <c r="Y66" i="1" s="1"/>
  <c r="L70" i="1"/>
  <c r="Y70" i="1" s="1"/>
  <c r="L37" i="1"/>
  <c r="AC37" i="1" s="1"/>
  <c r="L49" i="1"/>
  <c r="AC49" i="1" s="1"/>
  <c r="L137" i="1"/>
  <c r="L96" i="1"/>
  <c r="Y96" i="1" s="1"/>
  <c r="L60" i="1"/>
  <c r="L68" i="1"/>
  <c r="L39" i="1"/>
  <c r="L28" i="1"/>
  <c r="AA28" i="1" s="1"/>
  <c r="L136" i="1"/>
  <c r="AC136" i="1" s="1"/>
  <c r="L124" i="1"/>
  <c r="Y124" i="1" s="1"/>
  <c r="L109" i="1"/>
  <c r="AC109" i="1" s="1"/>
  <c r="L29" i="1"/>
  <c r="L146" i="1"/>
  <c r="AA146" i="1" s="1"/>
  <c r="L142" i="1"/>
  <c r="Y142" i="1" s="1"/>
  <c r="L130" i="1"/>
  <c r="Y130" i="1" s="1"/>
  <c r="L91" i="1"/>
  <c r="AC91" i="1" s="1"/>
  <c r="L103" i="1"/>
  <c r="AA103" i="1" s="1"/>
  <c r="L59" i="1"/>
  <c r="L67" i="1"/>
  <c r="Y67" i="1" s="1"/>
  <c r="L71" i="1"/>
  <c r="AA71" i="1" s="1"/>
  <c r="L75" i="1"/>
  <c r="AA75" i="1" s="1"/>
  <c r="L38" i="1"/>
  <c r="L27" i="1"/>
  <c r="AA27" i="1" s="1"/>
  <c r="L129" i="1"/>
  <c r="AA129" i="1" s="1"/>
  <c r="L104" i="1"/>
  <c r="AC104" i="1" s="1"/>
  <c r="L80" i="1"/>
  <c r="Y80" i="1" s="1"/>
  <c r="L35" i="1"/>
  <c r="Y35" i="1" s="1"/>
  <c r="L43" i="1"/>
  <c r="L34" i="1"/>
  <c r="AC34" i="1" s="1"/>
  <c r="L97" i="1"/>
  <c r="Y97" i="1" s="1"/>
  <c r="L113" i="1"/>
  <c r="AC113" i="1" s="1"/>
  <c r="L61" i="1"/>
  <c r="L69" i="1"/>
  <c r="L81" i="1"/>
  <c r="Y81" i="1" s="1"/>
  <c r="L36" i="1"/>
  <c r="L48" i="1"/>
  <c r="L143" i="1"/>
  <c r="L139" i="1"/>
  <c r="L135" i="1"/>
  <c r="L102" i="1"/>
  <c r="L106" i="1"/>
  <c r="L110" i="1"/>
  <c r="L74" i="1"/>
  <c r="L78" i="1"/>
  <c r="L82" i="1"/>
  <c r="L41" i="1"/>
  <c r="L45" i="1"/>
  <c r="L18" i="1"/>
  <c r="L145" i="1"/>
  <c r="L108" i="1"/>
  <c r="L116" i="1"/>
  <c r="L76" i="1"/>
  <c r="L84" i="1"/>
  <c r="L47" i="1"/>
  <c r="L51" i="1"/>
  <c r="L144" i="1"/>
  <c r="L73" i="1"/>
  <c r="L77" i="1"/>
  <c r="L40" i="1"/>
  <c r="L44" i="1"/>
  <c r="L52" i="1"/>
  <c r="L150" i="1"/>
  <c r="L138" i="1"/>
  <c r="L107" i="1"/>
  <c r="L111" i="1"/>
  <c r="L115" i="1"/>
  <c r="L79" i="1"/>
  <c r="L83" i="1"/>
  <c r="L42" i="1"/>
  <c r="L46" i="1"/>
  <c r="L50" i="1"/>
  <c r="L15" i="1"/>
  <c r="L149" i="1"/>
  <c r="L141" i="1"/>
  <c r="L112" i="1"/>
  <c r="L72" i="1"/>
  <c r="L16" i="1"/>
  <c r="L148" i="1"/>
  <c r="L140" i="1"/>
  <c r="L105" i="1"/>
  <c r="L117" i="1"/>
  <c r="Z151" i="1"/>
  <c r="L10" i="1"/>
  <c r="L11" i="1"/>
  <c r="Y11" i="1" s="1"/>
  <c r="Z21" i="1"/>
  <c r="X85" i="1"/>
  <c r="AB53" i="1"/>
  <c r="AB118" i="1"/>
  <c r="Z53" i="1"/>
  <c r="Z118" i="1"/>
  <c r="AB21" i="1"/>
  <c r="Z85" i="1"/>
  <c r="AB85" i="1"/>
  <c r="X21" i="1"/>
  <c r="X151" i="1"/>
  <c r="X53" i="1"/>
  <c r="X118" i="1"/>
  <c r="AC20" i="1" l="1"/>
  <c r="Y20" i="1"/>
  <c r="AC19" i="1"/>
  <c r="AA19" i="1"/>
  <c r="Y19" i="1"/>
  <c r="AC130" i="1"/>
  <c r="AC80" i="1"/>
  <c r="AA80" i="1"/>
  <c r="AA136" i="1"/>
  <c r="AA49" i="1"/>
  <c r="AC61" i="1"/>
  <c r="Y61" i="1"/>
  <c r="AA61" i="1"/>
  <c r="AA29" i="1"/>
  <c r="Y29" i="1"/>
  <c r="AC29" i="1"/>
  <c r="AA60" i="1"/>
  <c r="Y60" i="1"/>
  <c r="AC60" i="1"/>
  <c r="Z154" i="1"/>
  <c r="AA131" i="1"/>
  <c r="AC10" i="1"/>
  <c r="Y10" i="1"/>
  <c r="AA10" i="1"/>
  <c r="AC66" i="1"/>
  <c r="AC146" i="1"/>
  <c r="AA130" i="1"/>
  <c r="AC27" i="1"/>
  <c r="AC131" i="1"/>
  <c r="Y146" i="1"/>
  <c r="AC96" i="1"/>
  <c r="AB154" i="1"/>
  <c r="AA98" i="1"/>
  <c r="AA142" i="1"/>
  <c r="AC129" i="1"/>
  <c r="AC142" i="1"/>
  <c r="AC124" i="1"/>
  <c r="Y27" i="1"/>
  <c r="Y104" i="1"/>
  <c r="AA96" i="1"/>
  <c r="Y98" i="1"/>
  <c r="AC70" i="1"/>
  <c r="AA124" i="1"/>
  <c r="Y49" i="1"/>
  <c r="AA104" i="1"/>
  <c r="AC147" i="1"/>
  <c r="AA70" i="1"/>
  <c r="AA97" i="1"/>
  <c r="Y37" i="1"/>
  <c r="AA34" i="1"/>
  <c r="AC81" i="1"/>
  <c r="AC97" i="1"/>
  <c r="AA11" i="1"/>
  <c r="AA114" i="1"/>
  <c r="Y43" i="1"/>
  <c r="AC43" i="1"/>
  <c r="AA43" i="1"/>
  <c r="Y136" i="1"/>
  <c r="AA81" i="1"/>
  <c r="Y129" i="1"/>
  <c r="X154" i="1"/>
  <c r="AA147" i="1"/>
  <c r="AA37" i="1"/>
  <c r="AA67" i="1"/>
  <c r="Y113" i="1"/>
  <c r="AA66" i="1"/>
  <c r="Y75" i="1"/>
  <c r="AC11" i="1"/>
  <c r="AC114" i="1"/>
  <c r="Y69" i="1"/>
  <c r="AA69" i="1"/>
  <c r="AC69" i="1"/>
  <c r="Y38" i="1"/>
  <c r="AC38" i="1"/>
  <c r="AC103" i="1"/>
  <c r="AA12" i="1"/>
  <c r="AC35" i="1"/>
  <c r="Y71" i="1"/>
  <c r="AC48" i="1"/>
  <c r="Y48" i="1"/>
  <c r="AA48" i="1"/>
  <c r="AA39" i="1"/>
  <c r="AC39" i="1"/>
  <c r="Y39" i="1"/>
  <c r="AC59" i="1"/>
  <c r="AA59" i="1"/>
  <c r="Y103" i="1"/>
  <c r="AC67" i="1"/>
  <c r="Y34" i="1"/>
  <c r="AA113" i="1"/>
  <c r="AC75" i="1"/>
  <c r="AC12" i="1"/>
  <c r="AA35" i="1"/>
  <c r="AC71" i="1"/>
  <c r="Y59" i="1"/>
  <c r="AC68" i="1"/>
  <c r="AA68" i="1"/>
  <c r="Y68" i="1"/>
  <c r="Y137" i="1"/>
  <c r="AC137" i="1"/>
  <c r="AA91" i="1"/>
  <c r="Y91" i="1"/>
  <c r="AA137" i="1"/>
  <c r="AA38" i="1"/>
  <c r="AA36" i="1"/>
  <c r="Y36" i="1"/>
  <c r="AC36" i="1"/>
  <c r="AA109" i="1"/>
  <c r="Y109" i="1"/>
  <c r="AC28" i="1"/>
  <c r="Y28" i="1"/>
  <c r="AA115" i="1"/>
  <c r="Y115" i="1"/>
  <c r="AC115" i="1"/>
  <c r="AC144" i="1"/>
  <c r="AA144" i="1"/>
  <c r="Y144" i="1"/>
  <c r="AA141" i="1"/>
  <c r="Y141" i="1"/>
  <c r="AC141" i="1"/>
  <c r="AA16" i="1"/>
  <c r="Y16" i="1"/>
  <c r="AC16" i="1"/>
  <c r="Y84" i="1"/>
  <c r="AC84" i="1"/>
  <c r="AA84" i="1"/>
  <c r="AC40" i="1"/>
  <c r="AA40" i="1"/>
  <c r="Y40" i="1"/>
  <c r="Y50" i="1"/>
  <c r="AA50" i="1"/>
  <c r="AC50" i="1"/>
  <c r="AA76" i="1"/>
  <c r="Y76" i="1"/>
  <c r="AC76" i="1"/>
  <c r="AA110" i="1"/>
  <c r="AC110" i="1"/>
  <c r="Y110" i="1"/>
  <c r="AA107" i="1"/>
  <c r="Y107" i="1"/>
  <c r="AC107" i="1"/>
  <c r="AA83" i="1"/>
  <c r="Y83" i="1"/>
  <c r="AC83" i="1"/>
  <c r="AA135" i="1"/>
  <c r="Y135" i="1"/>
  <c r="AC135" i="1"/>
  <c r="AA14" i="1"/>
  <c r="AC14" i="1"/>
  <c r="Y14" i="1"/>
  <c r="AC5" i="1"/>
  <c r="Y5" i="1"/>
  <c r="AA5" i="1"/>
  <c r="Y25" i="1"/>
  <c r="AA25" i="1"/>
  <c r="AC25" i="1"/>
  <c r="AA106" i="1"/>
  <c r="AC106" i="1"/>
  <c r="Y106" i="1"/>
  <c r="Y18" i="1"/>
  <c r="AA18" i="1"/>
  <c r="AC18" i="1"/>
  <c r="Y112" i="1"/>
  <c r="AC112" i="1"/>
  <c r="AA112" i="1"/>
  <c r="AA51" i="1"/>
  <c r="AC51" i="1"/>
  <c r="Y51" i="1"/>
  <c r="AC138" i="1"/>
  <c r="AA138" i="1"/>
  <c r="Y138" i="1"/>
  <c r="AA46" i="1"/>
  <c r="AC46" i="1"/>
  <c r="Y46" i="1"/>
  <c r="AA99" i="1"/>
  <c r="Y99" i="1"/>
  <c r="AC99" i="1"/>
  <c r="AC121" i="1"/>
  <c r="Y121" i="1"/>
  <c r="L151" i="1"/>
  <c r="AA121" i="1"/>
  <c r="AA45" i="1"/>
  <c r="Y45" i="1"/>
  <c r="AC45" i="1"/>
  <c r="AC102" i="1"/>
  <c r="Y102" i="1"/>
  <c r="AA102" i="1"/>
  <c r="AA108" i="1"/>
  <c r="Y108" i="1"/>
  <c r="AC108" i="1"/>
  <c r="AA41" i="1"/>
  <c r="AC41" i="1"/>
  <c r="Y41" i="1"/>
  <c r="AA74" i="1"/>
  <c r="AC74" i="1"/>
  <c r="Y74" i="1"/>
  <c r="Y150" i="1"/>
  <c r="AC150" i="1"/>
  <c r="AA150" i="1"/>
  <c r="Y105" i="1"/>
  <c r="AA105" i="1"/>
  <c r="AC105" i="1"/>
  <c r="AA77" i="1"/>
  <c r="AC77" i="1"/>
  <c r="Y77" i="1"/>
  <c r="AA47" i="1"/>
  <c r="AC47" i="1"/>
  <c r="Y47" i="1"/>
  <c r="AA44" i="1"/>
  <c r="AC44" i="1"/>
  <c r="Y44" i="1"/>
  <c r="Y148" i="1"/>
  <c r="AA148" i="1"/>
  <c r="AC148" i="1"/>
  <c r="Y57" i="1"/>
  <c r="AC57" i="1"/>
  <c r="AA57" i="1"/>
  <c r="L53" i="1"/>
  <c r="AA24" i="1"/>
  <c r="AC24" i="1"/>
  <c r="Y24" i="1"/>
  <c r="AC7" i="1"/>
  <c r="Y7" i="1"/>
  <c r="AA7" i="1"/>
  <c r="AC56" i="1"/>
  <c r="AA56" i="1"/>
  <c r="Y56" i="1"/>
  <c r="L85" i="1"/>
  <c r="AA30" i="1"/>
  <c r="Y30" i="1"/>
  <c r="AC30" i="1"/>
  <c r="AA133" i="1"/>
  <c r="AC133" i="1"/>
  <c r="Y133" i="1"/>
  <c r="Y62" i="1"/>
  <c r="AA62" i="1"/>
  <c r="AC62" i="1"/>
  <c r="Y100" i="1"/>
  <c r="AC100" i="1"/>
  <c r="AA100" i="1"/>
  <c r="AA8" i="1"/>
  <c r="AC8" i="1"/>
  <c r="Y8" i="1"/>
  <c r="AA58" i="1"/>
  <c r="AC58" i="1"/>
  <c r="Y58" i="1"/>
  <c r="AA132" i="1"/>
  <c r="Y132" i="1"/>
  <c r="AC132" i="1"/>
  <c r="AA15" i="1"/>
  <c r="Y15" i="1"/>
  <c r="AC15" i="1"/>
  <c r="Y78" i="1"/>
  <c r="AC78" i="1"/>
  <c r="AA78" i="1"/>
  <c r="Y145" i="1"/>
  <c r="AC145" i="1"/>
  <c r="AA145" i="1"/>
  <c r="AC116" i="1"/>
  <c r="AA116" i="1"/>
  <c r="Y116" i="1"/>
  <c r="Y149" i="1"/>
  <c r="AC149" i="1"/>
  <c r="AA149" i="1"/>
  <c r="Y6" i="1"/>
  <c r="AA6" i="1"/>
  <c r="AC6" i="1"/>
  <c r="AA13" i="1"/>
  <c r="Y13" i="1"/>
  <c r="AC13" i="1"/>
  <c r="AA90" i="1"/>
  <c r="Y90" i="1"/>
  <c r="AC90" i="1"/>
  <c r="AA17" i="1"/>
  <c r="Y17" i="1"/>
  <c r="AC17" i="1"/>
  <c r="Y26" i="1"/>
  <c r="AC26" i="1"/>
  <c r="AA26" i="1"/>
  <c r="AA123" i="1"/>
  <c r="Y123" i="1"/>
  <c r="AC123" i="1"/>
  <c r="AA79" i="1"/>
  <c r="AC79" i="1"/>
  <c r="Y79" i="1"/>
  <c r="AA82" i="1"/>
  <c r="Y82" i="1"/>
  <c r="AC82" i="1"/>
  <c r="AA117" i="1"/>
  <c r="AC117" i="1"/>
  <c r="Y117" i="1"/>
  <c r="AA140" i="1"/>
  <c r="AC140" i="1"/>
  <c r="Y140" i="1"/>
  <c r="AC42" i="1"/>
  <c r="Y42" i="1"/>
  <c r="AA42" i="1"/>
  <c r="AA111" i="1"/>
  <c r="AC111" i="1"/>
  <c r="Y111" i="1"/>
  <c r="AC73" i="1"/>
  <c r="AA73" i="1"/>
  <c r="Y73" i="1"/>
  <c r="Y143" i="1"/>
  <c r="AA143" i="1"/>
  <c r="AC143" i="1"/>
  <c r="AA52" i="1"/>
  <c r="Y52" i="1"/>
  <c r="AC52" i="1"/>
  <c r="AA72" i="1"/>
  <c r="AC72" i="1"/>
  <c r="Y72" i="1"/>
  <c r="AC139" i="1"/>
  <c r="AA139" i="1"/>
  <c r="Y139" i="1"/>
  <c r="AA125" i="1"/>
  <c r="AC125" i="1"/>
  <c r="Y125" i="1"/>
  <c r="AC122" i="1"/>
  <c r="Y122" i="1"/>
  <c r="AA122" i="1"/>
  <c r="AA4" i="1"/>
  <c r="L21" i="1"/>
  <c r="Y4" i="1"/>
  <c r="AC4" i="1"/>
  <c r="L154" i="1"/>
  <c r="Y92" i="1"/>
  <c r="AA92" i="1"/>
  <c r="AC92" i="1"/>
  <c r="AC89" i="1"/>
  <c r="AA89" i="1"/>
  <c r="Y89" i="1"/>
  <c r="AC88" i="1"/>
  <c r="L118" i="1"/>
  <c r="Y88" i="1"/>
  <c r="AA88" i="1"/>
  <c r="AA9" i="1"/>
  <c r="AC9" i="1"/>
  <c r="Y9" i="1"/>
  <c r="AA53" i="1" l="1"/>
  <c r="AC53" i="1"/>
  <c r="Y53" i="1"/>
  <c r="Y118" i="1"/>
  <c r="AC85" i="1"/>
  <c r="Y151" i="1"/>
  <c r="AC118" i="1"/>
  <c r="AC151" i="1"/>
  <c r="AA118" i="1"/>
  <c r="Y85" i="1"/>
  <c r="AA151" i="1"/>
  <c r="AA85" i="1"/>
  <c r="AA154" i="1" l="1"/>
  <c r="Y154" i="1"/>
  <c r="AC154" i="1"/>
</calcChain>
</file>

<file path=xl/sharedStrings.xml><?xml version="1.0" encoding="utf-8"?>
<sst xmlns="http://schemas.openxmlformats.org/spreadsheetml/2006/main" count="1760" uniqueCount="353">
  <si>
    <t>TEST TYPE</t>
  </si>
  <si>
    <t>TEST SUBTYPE</t>
  </si>
  <si>
    <t>N/A</t>
  </si>
  <si>
    <t>REQUIREMENTS</t>
  </si>
  <si>
    <t>X</t>
  </si>
  <si>
    <t>m</t>
  </si>
  <si>
    <t>Units</t>
  </si>
  <si>
    <t>Input Data</t>
  </si>
  <si>
    <t>Blade length</t>
  </si>
  <si>
    <t>Blade total mass</t>
  </si>
  <si>
    <t>kg</t>
  </si>
  <si>
    <t>FULL-SCALE STATIC TEST</t>
  </si>
  <si>
    <t>Maximum width chord</t>
  </si>
  <si>
    <t>Maximum pre-bending at tip</t>
  </si>
  <si>
    <t>External blade root diameter</t>
  </si>
  <si>
    <t>ISO 17025 
Accredited Facility</t>
  </si>
  <si>
    <t>II. Static Test</t>
  </si>
  <si>
    <t>Size of lab to accommodate 85% of blade length</t>
  </si>
  <si>
    <t>Test rig suitable to fix &amp; withstand static test loads</t>
  </si>
  <si>
    <t>Contents/Quality of Specification</t>
  </si>
  <si>
    <t>Contents/Quality of Test Report</t>
  </si>
  <si>
    <t>Laboratory technicians trained to install optical fibers</t>
  </si>
  <si>
    <t>Independency to procure adhesive for optical fibers</t>
  </si>
  <si>
    <t xml:space="preserve"> Access inside blade from test rig</t>
  </si>
  <si>
    <t>MDAS trigger 
system</t>
  </si>
  <si>
    <t>Test Monitoring 
Tools for test supervision</t>
  </si>
  <si>
    <t>Availability of Test Simulation Tools</t>
  </si>
  <si>
    <t>Availability of Digital Image Correlation</t>
  </si>
  <si>
    <t>Availability of Thermographic Cameras</t>
  </si>
  <si>
    <t>Availability of High Speed Camera</t>
  </si>
  <si>
    <t xml:space="preserve"> CCTV Cameras number</t>
  </si>
  <si>
    <t>Number of Pulling 
Stations</t>
  </si>
  <si>
    <t xml:space="preserve">Test Rig Angle Measurement </t>
  </si>
  <si>
    <t>I. General</t>
  </si>
  <si>
    <t>II-1 Edgewise</t>
  </si>
  <si>
    <t>II-2 Flapwise</t>
  </si>
  <si>
    <t xml:space="preserve"> Experience 
of Lab in Flapwise Static Test</t>
  </si>
  <si>
    <t>Thermographic Cameras for fatigue monitoring</t>
  </si>
  <si>
    <t>High Speed Cameras</t>
  </si>
  <si>
    <t>B-Testing Equipment:</t>
  </si>
  <si>
    <t>Optical fiber meters</t>
  </si>
  <si>
    <t xml:space="preserve">A-Facility: </t>
  </si>
  <si>
    <t>C-Measurement Equipment:</t>
  </si>
  <si>
    <t>Input data value</t>
  </si>
  <si>
    <t>Covered test facility needed? (Y/N)</t>
  </si>
  <si>
    <t>MNm</t>
  </si>
  <si>
    <t>CCTV Cameras number</t>
  </si>
  <si>
    <t>RATING CRITERIA</t>
  </si>
  <si>
    <t>NO GO
CAUTION
GO</t>
  </si>
  <si>
    <r>
      <t>RELATIVE IMPORTANCE WEIGHT (</t>
    </r>
    <r>
      <rPr>
        <b/>
        <sz val="11"/>
        <color theme="1"/>
        <rFont val="Calibri"/>
        <family val="2"/>
      </rPr>
      <t>ωi)</t>
    </r>
    <r>
      <rPr>
        <b/>
        <sz val="11"/>
        <color theme="1"/>
        <rFont val="Calibri"/>
        <family val="2"/>
        <scheme val="minor"/>
      </rPr>
      <t xml:space="preserve"> </t>
    </r>
  </si>
  <si>
    <t>PERFORMANCE LEVEL WEIGHT (Xi)</t>
  </si>
  <si>
    <t>Binary (0-1)</t>
  </si>
  <si>
    <t>GO</t>
  </si>
  <si>
    <t>SCORE1</t>
  </si>
  <si>
    <t>Number of pulling stations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</si>
  <si>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</t>
    </r>
    <r>
      <rPr>
        <b/>
        <sz val="11"/>
        <color theme="1"/>
        <rFont val="Calibri"/>
        <family val="2"/>
        <scheme val="minor"/>
      </rPr>
      <t>number of pulling stations</t>
    </r>
    <r>
      <rPr>
        <sz val="11"/>
        <color theme="1"/>
        <rFont val="Calibri"/>
        <family val="2"/>
        <scheme val="minor"/>
      </rPr>
      <t xml:space="preserve"> data base value&gt;=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</si>
  <si>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t xml:space="preserve">
</t>
    </r>
    <r>
      <rPr>
        <b/>
        <sz val="11"/>
        <rFont val="Calibri"/>
        <family val="2"/>
        <scheme val="minor"/>
      </rPr>
      <t xml:space="preserve">CAUTION: </t>
    </r>
    <r>
      <rPr>
        <sz val="11"/>
        <rFont val="Calibri"/>
        <family val="2"/>
        <scheme val="minor"/>
      </rPr>
      <t xml:space="preserve">SCORE 2=0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GO: </t>
    </r>
    <r>
      <rPr>
        <sz val="11"/>
        <color theme="1"/>
        <rFont val="Calibri"/>
        <family val="2"/>
        <scheme val="minor"/>
      </rPr>
      <t>SCORE 2=1</t>
    </r>
  </si>
  <si>
    <r>
      <rPr>
        <b/>
        <sz val="11"/>
        <color theme="1"/>
        <rFont val="Calibri"/>
        <family val="2"/>
        <scheme val="minor"/>
      </rPr>
      <t>GO:</t>
    </r>
    <r>
      <rPr>
        <sz val="11"/>
        <color theme="1"/>
        <rFont val="Calibri"/>
        <family val="2"/>
        <scheme val="minor"/>
      </rPr>
      <t xml:space="preserve"> SCORE 2=1
</t>
    </r>
    <r>
      <rPr>
        <b/>
        <sz val="11"/>
        <color theme="1"/>
        <rFont val="Calibri"/>
        <family val="2"/>
        <scheme val="minor"/>
      </rPr>
      <t xml:space="preserve">NO GO: </t>
    </r>
    <r>
      <rPr>
        <sz val="11"/>
        <color theme="1"/>
        <rFont val="Calibri"/>
        <family val="2"/>
        <scheme val="minor"/>
      </rPr>
      <t>SCORE 2=0</t>
    </r>
  </si>
  <si>
    <r>
      <rPr>
        <b/>
        <sz val="11"/>
        <color theme="1"/>
        <rFont val="Calibri"/>
        <family val="2"/>
        <scheme val="minor"/>
      </rPr>
      <t>GO:</t>
    </r>
    <r>
      <rPr>
        <sz val="11"/>
        <color theme="1"/>
        <rFont val="Calibri"/>
        <family val="2"/>
        <scheme val="minor"/>
      </rPr>
      <t xml:space="preserve"> SCORE 2=1
</t>
    </r>
    <r>
      <rPr>
        <b/>
        <sz val="11"/>
        <color theme="1"/>
        <rFont val="Calibri"/>
        <family val="2"/>
        <scheme val="minor"/>
      </rPr>
      <t xml:space="preserve">CAUTION: </t>
    </r>
    <r>
      <rPr>
        <sz val="11"/>
        <color theme="1"/>
        <rFont val="Calibri"/>
        <family val="2"/>
        <scheme val="minor"/>
      </rPr>
      <t>SCORE 2=0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</si>
  <si>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Are laboratory technicians trained to install optical fibers? d</t>
    </r>
    <r>
      <rPr>
        <sz val="11"/>
        <color theme="1"/>
        <rFont val="Calibri"/>
        <family val="2"/>
        <scheme val="minor"/>
      </rPr>
      <t xml:space="preserve">ata base values is YES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</si>
  <si>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</t>
    </r>
    <r>
      <rPr>
        <b/>
        <sz val="11"/>
        <color theme="1"/>
        <rFont val="Calibri"/>
        <family val="2"/>
        <scheme val="minor"/>
      </rPr>
      <t xml:space="preserve"> does lab procure adhesive for optical fibers?</t>
    </r>
    <r>
      <rPr>
        <sz val="11"/>
        <color theme="1"/>
        <rFont val="Calibri"/>
        <family val="2"/>
        <scheme val="minor"/>
      </rPr>
      <t xml:space="preserve"> data base values is YES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</si>
  <si>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 xml:space="preserve">Digital Image Correlation tool </t>
    </r>
    <r>
      <rPr>
        <sz val="11"/>
        <color theme="1"/>
        <rFont val="Calibri"/>
        <family val="2"/>
        <scheme val="minor"/>
      </rPr>
      <t>data base value= YES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</si>
  <si>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 xml:space="preserve">high speed cameras number </t>
    </r>
    <r>
      <rPr>
        <sz val="11"/>
        <color theme="1"/>
        <rFont val="Calibri"/>
        <family val="2"/>
        <scheme val="minor"/>
      </rPr>
      <t xml:space="preserve">data base value &gt;0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</si>
  <si>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</t>
    </r>
    <r>
      <rPr>
        <b/>
        <sz val="11"/>
        <color theme="1"/>
        <rFont val="Calibri"/>
        <family val="2"/>
        <scheme val="minor"/>
      </rPr>
      <t xml:space="preserve"> trigger system available</t>
    </r>
    <r>
      <rPr>
        <sz val="11"/>
        <color theme="1"/>
        <rFont val="Calibri"/>
        <family val="2"/>
        <scheme val="minor"/>
      </rPr>
      <t xml:space="preserve"> data base value= YES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</si>
  <si>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t xml:space="preserve">CAUTION 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</si>
  <si>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</t>
    </r>
    <r>
      <rPr>
        <b/>
        <sz val="11"/>
        <color theme="1"/>
        <rFont val="Calibri"/>
        <family val="2"/>
        <scheme val="minor"/>
      </rPr>
      <t>unidirectional static strain gauge  number</t>
    </r>
    <r>
      <rPr>
        <sz val="11"/>
        <color theme="1"/>
        <rFont val="Calibri"/>
        <family val="2"/>
        <scheme val="minor"/>
      </rPr>
      <t xml:space="preserve"> data base value&gt;=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</si>
  <si>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</t>
    </r>
    <r>
      <rPr>
        <b/>
        <sz val="11"/>
        <color theme="1"/>
        <rFont val="Calibri"/>
        <family val="2"/>
        <scheme val="minor"/>
      </rPr>
      <t>tridirectional static strain gauge  number</t>
    </r>
    <r>
      <rPr>
        <sz val="11"/>
        <color theme="1"/>
        <rFont val="Calibri"/>
        <family val="2"/>
        <scheme val="minor"/>
      </rPr>
      <t xml:space="preserve"> data base value&gt;=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</si>
  <si>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</t>
    </r>
    <r>
      <rPr>
        <b/>
        <sz val="11"/>
        <color theme="1"/>
        <rFont val="Calibri"/>
        <family val="2"/>
        <scheme val="minor"/>
      </rPr>
      <t xml:space="preserve">optical fiber meters </t>
    </r>
    <r>
      <rPr>
        <sz val="11"/>
        <color theme="1"/>
        <rFont val="Calibri"/>
        <family val="2"/>
        <scheme val="minor"/>
      </rPr>
      <t xml:space="preserve">data base value&gt;=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</si>
  <si>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t>FULL-SCALE FATIGUE TEST</t>
  </si>
  <si>
    <t xml:space="preserve">Max edgewise  fatigue deflection </t>
  </si>
  <si>
    <t xml:space="preserve">Max flapwise  fatigue deflection </t>
  </si>
  <si>
    <t>Number of unidirectional static strain gauges</t>
  </si>
  <si>
    <t>Number of tri directional static strain gauges</t>
  </si>
  <si>
    <t>Number of unidirectional fatigue strain gauges</t>
  </si>
  <si>
    <t>Number of tri directional fatigue strain gauges</t>
  </si>
  <si>
    <t>TBC</t>
  </si>
  <si>
    <t>NO GO
CAUTION
GO_Criteria</t>
  </si>
  <si>
    <t>FINAL SCORE:</t>
  </si>
  <si>
    <t>YES</t>
  </si>
  <si>
    <t>NO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</si>
  <si>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</t>
    </r>
    <r>
      <rPr>
        <b/>
        <sz val="11"/>
        <color theme="1"/>
        <rFont val="Calibri"/>
        <family val="2"/>
        <scheme val="minor"/>
      </rPr>
      <t xml:space="preserve">  access inside blade from test rig </t>
    </r>
    <r>
      <rPr>
        <sz val="11"/>
        <color theme="1"/>
        <rFont val="Calibri"/>
        <family val="2"/>
        <scheme val="minor"/>
      </rPr>
      <t xml:space="preserve">data base is YES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</si>
  <si>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 xml:space="preserve">1: </t>
    </r>
    <r>
      <rPr>
        <sz val="11"/>
        <color theme="1"/>
        <rFont val="Calibri"/>
        <family val="2"/>
        <scheme val="minor"/>
      </rPr>
      <t xml:space="preserve">If  </t>
    </r>
    <r>
      <rPr>
        <b/>
        <sz val="11"/>
        <color theme="1"/>
        <rFont val="Calibri"/>
        <family val="2"/>
        <scheme val="minor"/>
      </rPr>
      <t xml:space="preserve">ISO 17025 Accredited Facility </t>
    </r>
    <r>
      <rPr>
        <sz val="11"/>
        <color theme="1"/>
        <rFont val="Calibri"/>
        <family val="2"/>
        <scheme val="minor"/>
      </rPr>
      <t xml:space="preserve">data base is YES 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</si>
  <si>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t>Full-length to be tested</t>
  </si>
  <si>
    <t>Test rig suitable to fix &amp; withstand edgewise fatigue test loads</t>
  </si>
  <si>
    <t>Test rig suitable to fix &amp; withstand flapwise fatigue test loads</t>
  </si>
  <si>
    <t xml:space="preserve">Max edgewise fatigue blade root moment </t>
  </si>
  <si>
    <t xml:space="preserve">Max flapwise fatigue blade root moment </t>
  </si>
  <si>
    <t>Grounded actuator needed?</t>
  </si>
  <si>
    <t>Number of mounted actuators needed</t>
  </si>
  <si>
    <r>
      <rPr>
        <b/>
        <sz val="11"/>
        <color theme="1"/>
        <rFont val="Calibri"/>
        <family val="2"/>
        <scheme val="minor"/>
      </rPr>
      <t xml:space="preserve">1: If cctv cameras number </t>
    </r>
    <r>
      <rPr>
        <sz val="11"/>
        <color theme="1"/>
        <rFont val="Calibri"/>
        <family val="2"/>
        <scheme val="minor"/>
      </rPr>
      <t>data base value</t>
    </r>
    <r>
      <rPr>
        <b/>
        <sz val="11"/>
        <color theme="1"/>
        <rFont val="Calibri"/>
        <family val="2"/>
        <scheme val="minor"/>
      </rPr>
      <t xml:space="preserve"> &gt;=cctv cameras number </t>
    </r>
    <r>
      <rPr>
        <sz val="11"/>
        <color theme="1"/>
        <rFont val="Calibri"/>
        <family val="2"/>
        <scheme val="minor"/>
      </rPr>
      <t>input data value</t>
    </r>
    <r>
      <rPr>
        <b/>
        <sz val="11"/>
        <color theme="1"/>
        <rFont val="Calibri"/>
        <family val="2"/>
        <scheme val="minor"/>
      </rPr>
      <t xml:space="preserve">
0: Else</t>
    </r>
  </si>
  <si>
    <t>Data base possible values:
0: insufficient / poor
1: fair
2: very good</t>
  </si>
  <si>
    <r>
      <t xml:space="preserve">Data base possible values:
0: </t>
    </r>
    <r>
      <rPr>
        <sz val="11"/>
        <color theme="1"/>
        <rFont val="Calibri"/>
        <family val="2"/>
        <scheme val="minor"/>
      </rPr>
      <t>insufficient / poor</t>
    </r>
    <r>
      <rPr>
        <b/>
        <sz val="11"/>
        <color theme="1"/>
        <rFont val="Calibri"/>
        <family val="2"/>
        <scheme val="minor"/>
      </rPr>
      <t xml:space="preserve">
1: </t>
    </r>
    <r>
      <rPr>
        <sz val="11"/>
        <color theme="1"/>
        <rFont val="Calibri"/>
        <family val="2"/>
        <scheme val="minor"/>
      </rPr>
      <t>fair</t>
    </r>
    <r>
      <rPr>
        <b/>
        <sz val="11"/>
        <color theme="1"/>
        <rFont val="Calibri"/>
        <family val="2"/>
        <scheme val="minor"/>
      </rPr>
      <t xml:space="preserve">
2: </t>
    </r>
    <r>
      <rPr>
        <sz val="11"/>
        <color theme="1"/>
        <rFont val="Calibri"/>
        <family val="2"/>
        <scheme val="minor"/>
      </rPr>
      <t>very good</t>
    </r>
  </si>
  <si>
    <t>Number of tri directional fetigue strain gauges</t>
  </si>
  <si>
    <t>Number of tri directional  static strain gauges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</si>
  <si>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 xml:space="preserve">max width chord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</si>
  <si>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crane max load</t>
    </r>
    <r>
      <rPr>
        <sz val="11"/>
        <color theme="1"/>
        <rFont val="Calibri"/>
        <family val="2"/>
        <scheme val="minor"/>
      </rPr>
      <t xml:space="preserve"> from data base&gt;= (</t>
    </r>
    <r>
      <rPr>
        <b/>
        <sz val="11"/>
        <color theme="1"/>
        <rFont val="Calibri"/>
        <family val="2"/>
        <scheme val="minor"/>
      </rPr>
      <t>blade total mass)xg</t>
    </r>
    <r>
      <rPr>
        <sz val="11"/>
        <color theme="1"/>
        <rFont val="Calibri"/>
        <family val="2"/>
        <scheme val="minor"/>
      </rPr>
      <t xml:space="preserve"> from input data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</si>
  <si>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</t>
    </r>
    <r>
      <rPr>
        <b/>
        <sz val="11"/>
        <color theme="1"/>
        <rFont val="Calibri"/>
        <family val="2"/>
        <scheme val="minor"/>
      </rPr>
      <t>max static blade root moment</t>
    </r>
    <r>
      <rPr>
        <sz val="11"/>
        <color theme="1"/>
        <rFont val="Calibri"/>
        <family val="2"/>
        <scheme val="minor"/>
      </rPr>
      <t xml:space="preserve"> 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</si>
  <si>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t>RATING_Acceptance Criteria</t>
  </si>
  <si>
    <t>RATING FUNCTION</t>
  </si>
  <si>
    <t>Scale (0 to 2)</t>
  </si>
  <si>
    <r>
      <rPr>
        <b/>
        <sz val="11"/>
        <color theme="1"/>
        <rFont val="Calibri"/>
        <family val="2"/>
        <scheme val="minor"/>
      </rPr>
      <t xml:space="preserve">1: </t>
    </r>
    <r>
      <rPr>
        <sz val="11"/>
        <color theme="1"/>
        <rFont val="Calibri"/>
        <family val="2"/>
        <scheme val="minor"/>
      </rPr>
      <t xml:space="preserve">If </t>
    </r>
    <r>
      <rPr>
        <b/>
        <sz val="11"/>
        <color theme="1"/>
        <rFont val="Calibri"/>
        <family val="2"/>
        <scheme val="minor"/>
      </rPr>
      <t xml:space="preserve">minimum required Security and Confidentiality </t>
    </r>
    <r>
      <rPr>
        <sz val="11"/>
        <color theme="1"/>
        <rFont val="Calibri"/>
        <family val="2"/>
        <scheme val="minor"/>
      </rPr>
      <t xml:space="preserve">data base value is YES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</si>
  <si>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t>SCORE</t>
  </si>
  <si>
    <t xml:space="preserve"> SCORE</t>
  </si>
  <si>
    <t xml:space="preserve"> Experience 
of Lab in  Edgewise Static Test </t>
  </si>
  <si>
    <r>
      <t xml:space="preserve"> 1:</t>
    </r>
    <r>
      <rPr>
        <sz val="11"/>
        <color theme="1"/>
        <rFont val="Calibri"/>
        <family val="2"/>
        <scheme val="minor"/>
      </rPr>
      <t xml:space="preserve"> If</t>
    </r>
    <r>
      <rPr>
        <b/>
        <sz val="11"/>
        <color theme="1"/>
        <rFont val="Calibri"/>
        <family val="2"/>
        <scheme val="minor"/>
      </rPr>
      <t xml:space="preserve"> numer of tested blades</t>
    </r>
    <r>
      <rPr>
        <sz val="11"/>
        <color theme="1"/>
        <rFont val="Calibri"/>
        <family val="2"/>
        <scheme val="minor"/>
      </rPr>
      <t xml:space="preserve"> database value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 xml:space="preserve">≥5 AND 1 tested blade between +-15% </t>
    </r>
    <r>
      <rPr>
        <sz val="11"/>
        <color theme="1"/>
        <rFont val="Calibri"/>
        <family val="2"/>
      </rPr>
      <t>input data blade lenght</t>
    </r>
    <r>
      <rPr>
        <b/>
        <sz val="11"/>
        <color theme="1"/>
        <rFont val="Calibri"/>
        <family val="2"/>
        <scheme val="minor"/>
      </rPr>
      <t xml:space="preserve">
  0: </t>
    </r>
    <r>
      <rPr>
        <sz val="11"/>
        <color theme="1"/>
        <rFont val="Calibri"/>
        <family val="2"/>
        <scheme val="minor"/>
      </rPr>
      <t>Else</t>
    </r>
  </si>
  <si>
    <r>
      <t xml:space="preserve"> Experience 
of Lab in  Flapwise Fatigue Test </t>
    </r>
    <r>
      <rPr>
        <b/>
        <sz val="11"/>
        <color theme="1"/>
        <rFont val="Calibri"/>
        <family val="2"/>
        <scheme val="minor"/>
      </rPr>
      <t>Minimum required</t>
    </r>
  </si>
  <si>
    <t xml:space="preserve"> Experience 
of Lab in  Flapwise Fatigue Test </t>
  </si>
  <si>
    <r>
      <t xml:space="preserve"> Experience 
of Lab in Flapwise Static Test
</t>
    </r>
    <r>
      <rPr>
        <b/>
        <sz val="11"/>
        <color theme="1"/>
        <rFont val="Calibri"/>
        <family val="2"/>
        <scheme val="minor"/>
      </rPr>
      <t>Minimum required</t>
    </r>
  </si>
  <si>
    <t>Emergency stops</t>
  </si>
  <si>
    <t>Number  of Displacement Transducers</t>
  </si>
  <si>
    <r>
      <rPr>
        <b/>
        <sz val="11"/>
        <color theme="1"/>
        <rFont val="Calibri"/>
        <family val="2"/>
        <scheme val="minor"/>
      </rPr>
      <t>Data base possible values: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0: insufficient / poor </t>
    </r>
    <r>
      <rPr>
        <sz val="11"/>
        <color theme="1"/>
        <rFont val="Calibri"/>
        <family val="2"/>
        <scheme val="minor"/>
      </rPr>
      <t xml:space="preserve"> . Less than 200 SG channels at a sampling frequency of &gt;1Hz
</t>
    </r>
    <r>
      <rPr>
        <b/>
        <sz val="11"/>
        <color theme="1"/>
        <rFont val="Calibri"/>
        <family val="2"/>
        <scheme val="minor"/>
      </rPr>
      <t>1: fair</t>
    </r>
    <r>
      <rPr>
        <sz val="11"/>
        <color theme="1"/>
        <rFont val="Calibri"/>
        <family val="2"/>
        <scheme val="minor"/>
      </rPr>
      <t xml:space="preserve"> If SG channels between 200 and 500 at a sampling frequency of &gt;1Hz
</t>
    </r>
    <r>
      <rPr>
        <b/>
        <sz val="11"/>
        <color theme="1"/>
        <rFont val="Calibri"/>
        <family val="2"/>
        <scheme val="minor"/>
      </rPr>
      <t xml:space="preserve">2: very good </t>
    </r>
    <r>
      <rPr>
        <sz val="11"/>
        <color theme="1"/>
        <rFont val="Calibri"/>
        <family val="2"/>
        <scheme val="minor"/>
      </rPr>
      <t xml:space="preserve"> More than 500 SG channels at a sampling frequency of &gt;1Hz</t>
    </r>
  </si>
  <si>
    <t>COMMENTS</t>
  </si>
  <si>
    <r>
      <rPr>
        <b/>
        <sz val="11"/>
        <color theme="1"/>
        <rFont val="Calibri"/>
        <family val="2"/>
        <scheme val="minor"/>
      </rPr>
      <t>Data base possible values:
0: insufficient / poor</t>
    </r>
    <r>
      <rPr>
        <sz val="11"/>
        <color theme="1"/>
        <rFont val="Calibri"/>
        <family val="2"/>
        <scheme val="minor"/>
      </rPr>
      <t xml:space="preserve">. Less than TBDm2 
</t>
    </r>
    <r>
      <rPr>
        <b/>
        <sz val="11"/>
        <color theme="1"/>
        <rFont val="Calibri"/>
        <family val="2"/>
        <scheme val="minor"/>
      </rPr>
      <t>1: fair.</t>
    </r>
    <r>
      <rPr>
        <sz val="11"/>
        <color theme="1"/>
        <rFont val="Calibri"/>
        <family val="2"/>
        <scheme val="minor"/>
      </rPr>
      <t xml:space="preserve"> Between TBDm2 and TBDm2
</t>
    </r>
    <r>
      <rPr>
        <b/>
        <sz val="11"/>
        <color theme="1"/>
        <rFont val="Calibri"/>
        <family val="2"/>
        <scheme val="minor"/>
      </rPr>
      <t>2: very good</t>
    </r>
    <r>
      <rPr>
        <sz val="11"/>
        <color theme="1"/>
        <rFont val="Calibri"/>
        <family val="2"/>
        <scheme val="minor"/>
      </rPr>
      <t>. If more than TBDm2</t>
    </r>
  </si>
  <si>
    <r>
      <t xml:space="preserve">Data base possible values:
0: insufficient / poor. </t>
    </r>
    <r>
      <rPr>
        <sz val="11"/>
        <color theme="1"/>
        <rFont val="Calibri"/>
        <family val="2"/>
        <scheme val="minor"/>
      </rPr>
      <t>Adjustment more than XX %</t>
    </r>
    <r>
      <rPr>
        <b/>
        <sz val="11"/>
        <color theme="1"/>
        <rFont val="Calibri"/>
        <family val="2"/>
        <scheme val="minor"/>
      </rPr>
      <t xml:space="preserve">
1: fair </t>
    </r>
    <r>
      <rPr>
        <sz val="11"/>
        <color theme="1"/>
        <rFont val="Calibri"/>
        <family val="2"/>
        <scheme val="minor"/>
      </rPr>
      <t>Adjustment between XX% and YY%</t>
    </r>
    <r>
      <rPr>
        <b/>
        <sz val="11"/>
        <color theme="1"/>
        <rFont val="Calibri"/>
        <family val="2"/>
        <scheme val="minor"/>
      </rPr>
      <t xml:space="preserve">
2: very good </t>
    </r>
    <r>
      <rPr>
        <sz val="11"/>
        <color theme="1"/>
        <rFont val="Calibri"/>
        <family val="2"/>
        <scheme val="minor"/>
      </rPr>
      <t>Adjustment less than YY %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</si>
  <si>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number transducer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</si>
  <si>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t xml:space="preserve">Data base possible values:
0: </t>
    </r>
    <r>
      <rPr>
        <sz val="11"/>
        <color theme="1"/>
        <rFont val="Calibri"/>
        <family val="2"/>
        <scheme val="minor"/>
      </rPr>
      <t>insufficient / poor. If measurement percent accurancy more than TBC%</t>
    </r>
    <r>
      <rPr>
        <b/>
        <sz val="11"/>
        <color theme="1"/>
        <rFont val="Calibri"/>
        <family val="2"/>
        <scheme val="minor"/>
      </rPr>
      <t xml:space="preserve">
1: </t>
    </r>
    <r>
      <rPr>
        <sz val="11"/>
        <color theme="1"/>
        <rFont val="Calibri"/>
        <family val="2"/>
        <scheme val="minor"/>
      </rPr>
      <t>fair.  If  measurement percent accurancy between TBC% and TBC%</t>
    </r>
    <r>
      <rPr>
        <b/>
        <sz val="11"/>
        <color theme="1"/>
        <rFont val="Calibri"/>
        <family val="2"/>
        <scheme val="minor"/>
      </rPr>
      <t xml:space="preserve">
2: </t>
    </r>
    <r>
      <rPr>
        <sz val="11"/>
        <color theme="1"/>
        <rFont val="Calibri"/>
        <family val="2"/>
        <scheme val="minor"/>
      </rPr>
      <t>very good. If  measurement percent accurancy lower than TBC%</t>
    </r>
  </si>
  <si>
    <t>0: Input: YES and data base: NO</t>
  </si>
  <si>
    <t>Data base Number of tested blades</t>
  </si>
  <si>
    <t>Data base Number of Gamesa tested blades</t>
  </si>
  <si>
    <t>Data base Tested blades lenght vs input data blade lenght</t>
  </si>
  <si>
    <r>
      <rPr>
        <b/>
        <sz val="11"/>
        <color theme="1"/>
        <rFont val="Calibri"/>
        <family val="2"/>
        <scheme val="minor"/>
      </rPr>
      <t xml:space="preserve">NO GO. </t>
    </r>
    <r>
      <rPr>
        <sz val="11"/>
        <color theme="1"/>
        <rFont val="Calibri"/>
        <family val="2"/>
        <scheme val="minor"/>
      </rPr>
      <t xml:space="preserve">SCORE 2=0 
</t>
    </r>
    <r>
      <rPr>
        <b/>
        <sz val="11"/>
        <color theme="1"/>
        <rFont val="Calibri"/>
        <family val="2"/>
        <scheme val="minor"/>
      </rPr>
      <t>GO:</t>
    </r>
    <r>
      <rPr>
        <sz val="11"/>
        <color theme="1"/>
        <rFont val="Calibri"/>
        <family val="2"/>
        <scheme val="minor"/>
      </rPr>
      <t xml:space="preserve"> Else</t>
    </r>
  </si>
  <si>
    <t>Number of Displacement Transducers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</si>
  <si>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 xml:space="preserve"> temperature monitoring  </t>
    </r>
    <r>
      <rPr>
        <sz val="11"/>
        <color theme="1"/>
        <rFont val="Calibri"/>
        <family val="2"/>
        <scheme val="minor"/>
      </rPr>
      <t xml:space="preserve">data base is YES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</si>
  <si>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 xml:space="preserve"> humidity monitoring  </t>
    </r>
    <r>
      <rPr>
        <sz val="11"/>
        <color theme="1"/>
        <rFont val="Calibri"/>
        <family val="2"/>
        <scheme val="minor"/>
      </rPr>
      <t xml:space="preserve">data base is  YES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</si>
  <si>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</t>
    </r>
    <r>
      <rPr>
        <b/>
        <sz val="11"/>
        <color theme="1"/>
        <rFont val="Calibri"/>
        <family val="2"/>
        <scheme val="minor"/>
      </rPr>
      <t>max flap fatigue blade root moment</t>
    </r>
    <r>
      <rPr>
        <sz val="11"/>
        <color theme="1"/>
        <rFont val="Calibri"/>
        <family val="2"/>
        <scheme val="minor"/>
      </rPr>
      <t xml:space="preserve"> 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</si>
  <si>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t>CRITICALITY</t>
  </si>
  <si>
    <t>PRIMARY</t>
  </si>
  <si>
    <t>SECONDARY</t>
  </si>
  <si>
    <t>TERTIARY</t>
  </si>
  <si>
    <t>Control</t>
  </si>
  <si>
    <t>Data base=YES</t>
  </si>
  <si>
    <t>Data base&gt;= input TS</t>
  </si>
  <si>
    <t>Data base:
0: &lt;X
1: X-Y
2: &gt;Y</t>
  </si>
  <si>
    <t>TBD</t>
  </si>
  <si>
    <t>Force  vs time curve fitting  (actuator type, control system etc)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</si>
  <si>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</t>
    </r>
    <r>
      <rPr>
        <b/>
        <sz val="11"/>
        <color theme="1"/>
        <rFont val="Calibri"/>
        <family val="2"/>
        <scheme val="minor"/>
      </rPr>
      <t xml:space="preserve"> covered test facility </t>
    </r>
    <r>
      <rPr>
        <sz val="11"/>
        <color theme="1"/>
        <rFont val="Calibri"/>
        <family val="2"/>
        <scheme val="minor"/>
      </rPr>
      <t>data base value= YES OR</t>
    </r>
    <r>
      <rPr>
        <b/>
        <sz val="11"/>
        <color theme="1"/>
        <rFont val="Calibri"/>
        <family val="2"/>
        <scheme val="minor"/>
      </rPr>
      <t xml:space="preserve"> covered test facility needed? </t>
    </r>
    <r>
      <rPr>
        <sz val="11"/>
        <color theme="1"/>
        <rFont val="Calibri"/>
        <family val="2"/>
        <scheme val="minor"/>
      </rPr>
      <t>input data =NO  AND</t>
    </r>
    <r>
      <rPr>
        <b/>
        <sz val="11"/>
        <color theme="1"/>
        <rFont val="Calibri"/>
        <family val="2"/>
        <scheme val="minor"/>
      </rPr>
      <t xml:space="preserve"> covered test facility  </t>
    </r>
    <r>
      <rPr>
        <sz val="11"/>
        <color theme="1"/>
        <rFont val="Calibri"/>
        <family val="2"/>
        <scheme val="minor"/>
      </rPr>
      <t>data base value= NO</t>
    </r>
    <r>
      <rPr>
        <b/>
        <sz val="11"/>
        <color theme="1"/>
        <rFont val="Calibri"/>
        <family val="2"/>
        <scheme val="minor"/>
      </rPr>
      <t xml:space="preserve">
0: Else</t>
    </r>
  </si>
  <si>
    <t>Temperature control needed?</t>
  </si>
  <si>
    <t>Humidity control needed?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</si>
  <si>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</t>
    </r>
    <r>
      <rPr>
        <b/>
        <sz val="11"/>
        <color theme="1"/>
        <rFont val="Calibri"/>
        <family val="2"/>
        <scheme val="minor"/>
      </rPr>
      <t xml:space="preserve"> temperature control </t>
    </r>
    <r>
      <rPr>
        <sz val="11"/>
        <color theme="1"/>
        <rFont val="Calibri"/>
        <family val="2"/>
        <scheme val="minor"/>
      </rPr>
      <t>data base value= YES OR</t>
    </r>
    <r>
      <rPr>
        <b/>
        <sz val="11"/>
        <color theme="1"/>
        <rFont val="Calibri"/>
        <family val="2"/>
        <scheme val="minor"/>
      </rPr>
      <t xml:space="preserve"> temperature control needed? </t>
    </r>
    <r>
      <rPr>
        <sz val="11"/>
        <color theme="1"/>
        <rFont val="Calibri"/>
        <family val="2"/>
        <scheme val="minor"/>
      </rPr>
      <t>input data =NO  AND</t>
    </r>
    <r>
      <rPr>
        <b/>
        <sz val="11"/>
        <color theme="1"/>
        <rFont val="Calibri"/>
        <family val="2"/>
        <scheme val="minor"/>
      </rPr>
      <t xml:space="preserve"> temperature control </t>
    </r>
    <r>
      <rPr>
        <sz val="11"/>
        <color theme="1"/>
        <rFont val="Calibri"/>
        <family val="2"/>
        <scheme val="minor"/>
      </rPr>
      <t>data base value= NO</t>
    </r>
    <r>
      <rPr>
        <b/>
        <sz val="11"/>
        <color theme="1"/>
        <rFont val="Calibri"/>
        <family val="2"/>
        <scheme val="minor"/>
      </rPr>
      <t xml:space="preserve">
0: Else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</si>
  <si>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</t>
    </r>
    <r>
      <rPr>
        <b/>
        <sz val="11"/>
        <color theme="1"/>
        <rFont val="Calibri"/>
        <family val="2"/>
        <scheme val="minor"/>
      </rPr>
      <t xml:space="preserve"> humidity control </t>
    </r>
    <r>
      <rPr>
        <sz val="11"/>
        <color theme="1"/>
        <rFont val="Calibri"/>
        <family val="2"/>
        <scheme val="minor"/>
      </rPr>
      <t>data base value= YES OR</t>
    </r>
    <r>
      <rPr>
        <b/>
        <sz val="11"/>
        <color theme="1"/>
        <rFont val="Calibri"/>
        <family val="2"/>
        <scheme val="minor"/>
      </rPr>
      <t xml:space="preserve"> humidity control needed? </t>
    </r>
    <r>
      <rPr>
        <sz val="11"/>
        <color theme="1"/>
        <rFont val="Calibri"/>
        <family val="2"/>
        <scheme val="minor"/>
      </rPr>
      <t>input data =NO  AND</t>
    </r>
    <r>
      <rPr>
        <b/>
        <sz val="11"/>
        <color theme="1"/>
        <rFont val="Calibri"/>
        <family val="2"/>
        <scheme val="minor"/>
      </rPr>
      <t xml:space="preserve"> humidity control </t>
    </r>
    <r>
      <rPr>
        <sz val="11"/>
        <color theme="1"/>
        <rFont val="Calibri"/>
        <family val="2"/>
        <scheme val="minor"/>
      </rPr>
      <t>data base value= NO</t>
    </r>
    <r>
      <rPr>
        <b/>
        <sz val="11"/>
        <color theme="1"/>
        <rFont val="Calibri"/>
        <family val="2"/>
        <scheme val="minor"/>
      </rPr>
      <t xml:space="preserve">
0: Else</t>
    </r>
  </si>
  <si>
    <r>
      <t xml:space="preserve">WP: </t>
    </r>
    <r>
      <rPr>
        <sz val="11"/>
        <rFont val="Calibri"/>
        <family val="2"/>
        <scheme val="minor"/>
      </rPr>
      <t>It is a primary req</t>
    </r>
  </si>
  <si>
    <r>
      <rPr>
        <b/>
        <sz val="11"/>
        <rFont val="Calibri"/>
        <family val="2"/>
        <scheme val="minor"/>
      </rPr>
      <t>WP (TBC):</t>
    </r>
    <r>
      <rPr>
        <sz val="11"/>
        <rFont val="Calibri"/>
        <family val="2"/>
        <scheme val="minor"/>
      </rPr>
      <t xml:space="preserve"> It will be initially considered as primary requirement to obtain a NO GO mark if it is not fulfilled. Then, it shall be evaluated if this NO GO  means a CAUTION (if it can be relaxed and   considered seconday requirement)</t>
    </r>
  </si>
  <si>
    <r>
      <rPr>
        <b/>
        <sz val="11"/>
        <rFont val="Calibri"/>
        <family val="2"/>
        <scheme val="minor"/>
      </rPr>
      <t>WS:</t>
    </r>
    <r>
      <rPr>
        <sz val="11"/>
        <rFont val="Calibri"/>
        <family val="2"/>
        <scheme val="minor"/>
      </rPr>
      <t xml:space="preserve"> It is a secondary requirement</t>
    </r>
  </si>
  <si>
    <r>
      <rPr>
        <b/>
        <sz val="11"/>
        <rFont val="Calibri"/>
        <family val="2"/>
        <scheme val="minor"/>
      </rPr>
      <t>WT:</t>
    </r>
    <r>
      <rPr>
        <sz val="11"/>
        <rFont val="Calibri"/>
        <family val="2"/>
        <scheme val="minor"/>
      </rPr>
      <t xml:space="preserve"> It is a tertiary requirement</t>
    </r>
  </si>
  <si>
    <r>
      <t xml:space="preserve">WT: </t>
    </r>
    <r>
      <rPr>
        <sz val="11"/>
        <rFont val="Calibri"/>
        <family val="2"/>
        <scheme val="minor"/>
      </rPr>
      <t>It is a tertiary req</t>
    </r>
  </si>
  <si>
    <r>
      <rPr>
        <b/>
        <sz val="11"/>
        <rFont val="Calibri"/>
        <family val="2"/>
        <scheme val="minor"/>
      </rPr>
      <t>WS (TBC):</t>
    </r>
    <r>
      <rPr>
        <sz val="11"/>
        <rFont val="Calibri"/>
        <family val="2"/>
        <scheme val="minor"/>
      </rPr>
      <t xml:space="preserve"> It will be initially considered as secundary requirement to obtain a CAUTION mark if it is not fulfilled. Then, it shall be evaluated if this CAUTION  means a GO (if it can be relaxed and   considered tertiaty requirement)</t>
    </r>
  </si>
  <si>
    <r>
      <t xml:space="preserve">2 conditions:
</t>
    </r>
    <r>
      <rPr>
        <sz val="11"/>
        <color theme="1"/>
        <rFont val="Calibri"/>
        <family val="2"/>
        <scheme val="minor"/>
      </rPr>
      <t xml:space="preserve">Data base - input TS&lt;%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Data base&gt;=X</t>
    </r>
  </si>
  <si>
    <t xml:space="preserve">MATRIX:
2 conditions for two data base values </t>
  </si>
  <si>
    <r>
      <t xml:space="preserve">1: </t>
    </r>
    <r>
      <rPr>
        <sz val="11"/>
        <color theme="1"/>
        <rFont val="Calibri"/>
        <family val="2"/>
        <scheme val="minor"/>
      </rPr>
      <t xml:space="preserve">If </t>
    </r>
    <r>
      <rPr>
        <b/>
        <sz val="11"/>
        <color theme="1"/>
        <rFont val="Calibri"/>
        <family val="2"/>
        <scheme val="minor"/>
      </rPr>
      <t xml:space="preserve">number grounded actuators </t>
    </r>
    <r>
      <rPr>
        <sz val="11"/>
        <color theme="1"/>
        <rFont val="Calibri"/>
        <family val="2"/>
        <scheme val="minor"/>
      </rPr>
      <t>data base value&gt;= input data value</t>
    </r>
    <r>
      <rPr>
        <b/>
        <sz val="11"/>
        <color theme="1"/>
        <rFont val="Calibri"/>
        <family val="2"/>
        <scheme val="minor"/>
      </rPr>
      <t xml:space="preserve">
0:</t>
    </r>
    <r>
      <rPr>
        <sz val="11"/>
        <color theme="1"/>
        <rFont val="Calibri"/>
        <family val="2"/>
        <scheme val="minor"/>
      </rPr>
      <t xml:space="preserve"> Else</t>
    </r>
  </si>
  <si>
    <t>EDGEWISE STATIC TEST NEEDED?</t>
  </si>
  <si>
    <t>FLAPWISE STATIC TEST NEEDED?</t>
  </si>
  <si>
    <t xml:space="preserve">Max edge static blade root moment </t>
  </si>
  <si>
    <t xml:space="preserve">Max flap static blade root moment </t>
  </si>
  <si>
    <t xml:space="preserve">Max flap deflection  static  tip </t>
  </si>
  <si>
    <t>FLAPWISE FATIGUE TEST NEEDED?</t>
  </si>
  <si>
    <t>EDGEWISE FATIGUE TEST NEEDED?</t>
  </si>
  <si>
    <t>NATURAL FREQUENCIES TEST NEEDED?</t>
  </si>
  <si>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GO: </t>
    </r>
    <r>
      <rPr>
        <sz val="11"/>
        <color theme="1"/>
        <rFont val="Calibri"/>
        <family val="2"/>
        <scheme val="minor"/>
      </rPr>
      <t xml:space="preserve">SCORE 2=1
</t>
    </r>
    <r>
      <rPr>
        <b/>
        <sz val="11"/>
        <color theme="1"/>
        <rFont val="Calibri"/>
        <family val="2"/>
        <scheme val="minor"/>
      </rPr>
      <t>CAUTION:</t>
    </r>
    <r>
      <rPr>
        <sz val="11"/>
        <color theme="1"/>
        <rFont val="Calibri"/>
        <family val="2"/>
        <scheme val="minor"/>
      </rPr>
      <t xml:space="preserve"> SCORE 2=0</t>
    </r>
  </si>
  <si>
    <r>
      <t xml:space="preserve"> Experience 
of Lab in  Edgewise Fatigue Test </t>
    </r>
    <r>
      <rPr>
        <b/>
        <sz val="11"/>
        <color theme="1"/>
        <rFont val="Calibri"/>
        <family val="2"/>
        <scheme val="minor"/>
      </rPr>
      <t>Minimum required</t>
    </r>
  </si>
  <si>
    <t xml:space="preserve"> Experience 
of Lab in  Edgewise Fatigue Test 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</si>
  <si>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</t>
    </r>
    <r>
      <rPr>
        <b/>
        <sz val="11"/>
        <color theme="1"/>
        <rFont val="Calibri"/>
        <family val="2"/>
        <scheme val="minor"/>
      </rPr>
      <t>max edge fatigue blade root moment</t>
    </r>
    <r>
      <rPr>
        <sz val="11"/>
        <color theme="1"/>
        <rFont val="Calibri"/>
        <family val="2"/>
        <scheme val="minor"/>
      </rPr>
      <t xml:space="preserve"> 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</si>
  <si>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t>III-1 Edgewise</t>
  </si>
  <si>
    <t>III-2 Flapwise</t>
  </si>
  <si>
    <t>III. Fatigue Test</t>
  </si>
  <si>
    <t>PARTIAL
GENERAL SCORE:</t>
  </si>
  <si>
    <t>PARTIAL
STATIC FLAP SCORE:</t>
  </si>
  <si>
    <t>PARTIAL
FAT EDGE SCORE:</t>
  </si>
  <si>
    <t>PARTIAL
FAT FLAP SCORE:</t>
  </si>
  <si>
    <t>FINAL SCORE</t>
  </si>
  <si>
    <t>PARTIAL
STATIC EDGE SCORE:</t>
  </si>
  <si>
    <t>Number of primary/secondary req in TBC</t>
  </si>
  <si>
    <r>
      <rPr>
        <b/>
        <sz val="11"/>
        <rFont val="Calibri"/>
        <family val="2"/>
        <scheme val="minor"/>
      </rPr>
      <t xml:space="preserve">N partial weighted: </t>
    </r>
    <r>
      <rPr>
        <sz val="11"/>
        <rFont val="Calibri"/>
        <family val="2"/>
        <scheme val="minor"/>
      </rPr>
      <t>Number of primary/ secondary or tertiary  GENERAL req</t>
    </r>
  </si>
  <si>
    <r>
      <rPr>
        <b/>
        <sz val="11"/>
        <rFont val="Calibri"/>
        <family val="2"/>
        <scheme val="minor"/>
      </rPr>
      <t xml:space="preserve">N partial total: </t>
    </r>
    <r>
      <rPr>
        <sz val="11"/>
        <rFont val="Calibri"/>
        <family val="2"/>
        <scheme val="minor"/>
      </rPr>
      <t>Number of primary/ secondary or tertiary  GENERAL req</t>
    </r>
  </si>
  <si>
    <r>
      <rPr>
        <b/>
        <sz val="11"/>
        <rFont val="Calibri"/>
        <family val="2"/>
        <scheme val="minor"/>
      </rPr>
      <t xml:space="preserve">N partial weighted: </t>
    </r>
    <r>
      <rPr>
        <sz val="11"/>
        <rFont val="Calibri"/>
        <family val="2"/>
        <scheme val="minor"/>
      </rPr>
      <t>Number of primary/ secondary or tertiary  STAT EDGE req</t>
    </r>
  </si>
  <si>
    <r>
      <rPr>
        <b/>
        <sz val="11"/>
        <rFont val="Calibri"/>
        <family val="2"/>
        <scheme val="minor"/>
      </rPr>
      <t xml:space="preserve">N partial total: </t>
    </r>
    <r>
      <rPr>
        <sz val="11"/>
        <rFont val="Calibri"/>
        <family val="2"/>
        <scheme val="minor"/>
      </rPr>
      <t>Number of primary/ secondary or tertiary  STAT EDGE req</t>
    </r>
  </si>
  <si>
    <r>
      <rPr>
        <b/>
        <sz val="11"/>
        <rFont val="Calibri"/>
        <family val="2"/>
        <scheme val="minor"/>
      </rPr>
      <t xml:space="preserve">N partial weighted: </t>
    </r>
    <r>
      <rPr>
        <sz val="11"/>
        <rFont val="Calibri"/>
        <family val="2"/>
        <scheme val="minor"/>
      </rPr>
      <t>Number of primary/ secondary or tertiary  STAT FLAP req</t>
    </r>
  </si>
  <si>
    <r>
      <rPr>
        <b/>
        <sz val="11"/>
        <rFont val="Calibri"/>
        <family val="2"/>
        <scheme val="minor"/>
      </rPr>
      <t xml:space="preserve">N partial total: </t>
    </r>
    <r>
      <rPr>
        <sz val="11"/>
        <rFont val="Calibri"/>
        <family val="2"/>
        <scheme val="minor"/>
      </rPr>
      <t>Number of primary/ secondary or tertiary  STAT FLAP req</t>
    </r>
  </si>
  <si>
    <r>
      <rPr>
        <b/>
        <sz val="11"/>
        <rFont val="Calibri"/>
        <family val="2"/>
        <scheme val="minor"/>
      </rPr>
      <t xml:space="preserve">N partial weighted: </t>
    </r>
    <r>
      <rPr>
        <sz val="11"/>
        <rFont val="Calibri"/>
        <family val="2"/>
        <scheme val="minor"/>
      </rPr>
      <t>Number of primary/ secondary or tertiary  FAT EDGE req</t>
    </r>
  </si>
  <si>
    <r>
      <rPr>
        <b/>
        <sz val="11"/>
        <rFont val="Calibri"/>
        <family val="2"/>
        <scheme val="minor"/>
      </rPr>
      <t xml:space="preserve">N partial total: </t>
    </r>
    <r>
      <rPr>
        <sz val="11"/>
        <rFont val="Calibri"/>
        <family val="2"/>
        <scheme val="minor"/>
      </rPr>
      <t>Number of primary/ secondary or tertiary  FAT EDGE req</t>
    </r>
  </si>
  <si>
    <r>
      <rPr>
        <b/>
        <sz val="11"/>
        <rFont val="Calibri"/>
        <family val="2"/>
        <scheme val="minor"/>
      </rPr>
      <t xml:space="preserve">N partial weighted: </t>
    </r>
    <r>
      <rPr>
        <sz val="11"/>
        <rFont val="Calibri"/>
        <family val="2"/>
        <scheme val="minor"/>
      </rPr>
      <t>Number of primary/ secondary or tertiary  FAT FLAP req</t>
    </r>
  </si>
  <si>
    <r>
      <rPr>
        <b/>
        <sz val="11"/>
        <rFont val="Calibri"/>
        <family val="2"/>
        <scheme val="minor"/>
      </rPr>
      <t xml:space="preserve">N partial total: </t>
    </r>
    <r>
      <rPr>
        <sz val="11"/>
        <rFont val="Calibri"/>
        <family val="2"/>
        <scheme val="minor"/>
      </rPr>
      <t>Number of primary/ secondary or tertiary  FAT FLAP req</t>
    </r>
  </si>
  <si>
    <t>TEST SPECIMEN</t>
  </si>
  <si>
    <t>FACILITY</t>
  </si>
  <si>
    <t xml:space="preserve"> GENERAL TEST </t>
  </si>
  <si>
    <t>Please select YES if this test is required. If no value is selected, rating tool will not score laboratories by this test capabilities</t>
  </si>
  <si>
    <t>Data base&gt;= VALUE</t>
  </si>
  <si>
    <t>Please select YES if this test is required. If no value is selected, rating tool will not score laboratories according to these test capabilities</t>
  </si>
  <si>
    <t>Size of lab to accommodate 85% blade lenght</t>
  </si>
  <si>
    <t>Availability of mounted actuators</t>
  </si>
  <si>
    <t>Availability of ground-based actuators</t>
  </si>
  <si>
    <t xml:space="preserve">Emergency stops based on deflection </t>
  </si>
  <si>
    <t>Emergency stops based on behaviour of strain gauges along time (post-processing and filtering)</t>
  </si>
  <si>
    <t>Number of Tip Displacement Transducers</t>
  </si>
  <si>
    <t>Size of lab to accommodate  85%  blade length</t>
  </si>
  <si>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GO: </t>
    </r>
    <r>
      <rPr>
        <sz val="11"/>
        <color theme="1"/>
        <rFont val="Calibri"/>
        <family val="2"/>
        <scheme val="minor"/>
      </rPr>
      <t xml:space="preserve">SCORE 2=1
</t>
    </r>
    <r>
      <rPr>
        <b/>
        <sz val="11"/>
        <color theme="1"/>
        <rFont val="Calibri"/>
        <family val="2"/>
        <scheme val="minor"/>
      </rPr>
      <t>CAUTION:</t>
    </r>
    <r>
      <rPr>
        <sz val="11"/>
        <color theme="1"/>
        <rFont val="Calibri"/>
        <family val="2"/>
        <scheme val="minor"/>
      </rPr>
      <t xml:space="preserve"> SCORE 2=1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</si>
  <si>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GO: </t>
    </r>
    <r>
      <rPr>
        <sz val="11"/>
        <color theme="1"/>
        <rFont val="Calibri"/>
        <family val="2"/>
        <scheme val="minor"/>
      </rPr>
      <t xml:space="preserve">SCORE 2=1
</t>
    </r>
    <r>
      <rPr>
        <b/>
        <sz val="11"/>
        <color theme="1"/>
        <rFont val="Calibri"/>
        <family val="2"/>
        <scheme val="minor"/>
      </rPr>
      <t>CAUTION:</t>
    </r>
    <r>
      <rPr>
        <sz val="11"/>
        <color theme="1"/>
        <rFont val="Calibri"/>
        <family val="2"/>
        <scheme val="minor"/>
      </rPr>
      <t xml:space="preserve"> SCORE 2=2</t>
    </r>
    <r>
      <rPr>
        <sz val="11"/>
        <color theme="1"/>
        <rFont val="Calibri"/>
        <family val="2"/>
        <scheme val="minor"/>
      </rPr>
      <t/>
    </r>
  </si>
  <si>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GO: </t>
    </r>
    <r>
      <rPr>
        <sz val="11"/>
        <color theme="1"/>
        <rFont val="Calibri"/>
        <family val="2"/>
        <scheme val="minor"/>
      </rPr>
      <t xml:space="preserve">SCORE 2=1
</t>
    </r>
    <r>
      <rPr>
        <b/>
        <sz val="11"/>
        <color theme="1"/>
        <rFont val="Calibri"/>
        <family val="2"/>
        <scheme val="minor"/>
      </rPr>
      <t>CAUTION:</t>
    </r>
    <r>
      <rPr>
        <sz val="11"/>
        <color theme="1"/>
        <rFont val="Calibri"/>
        <family val="2"/>
        <scheme val="minor"/>
      </rPr>
      <t xml:space="preserve"> SCORE 2&lt;0.5</t>
    </r>
  </si>
  <si>
    <r>
      <rPr>
        <b/>
        <sz val="11"/>
        <color theme="1"/>
        <rFont val="Calibri"/>
        <family val="2"/>
        <scheme val="minor"/>
      </rPr>
      <t xml:space="preserve">CAUTION. </t>
    </r>
    <r>
      <rPr>
        <sz val="11"/>
        <color theme="1"/>
        <rFont val="Calibri"/>
        <family val="2"/>
        <scheme val="minor"/>
      </rPr>
      <t xml:space="preserve">If  SCORE 2&lt;0.5 
</t>
    </r>
    <r>
      <rPr>
        <b/>
        <sz val="11"/>
        <color theme="1"/>
        <rFont val="Calibri"/>
        <family val="2"/>
        <scheme val="minor"/>
      </rPr>
      <t>GO:</t>
    </r>
    <r>
      <rPr>
        <sz val="11"/>
        <color theme="1"/>
        <rFont val="Calibri"/>
        <family val="2"/>
        <scheme val="minor"/>
      </rPr>
      <t xml:space="preserve"> Else</t>
    </r>
  </si>
  <si>
    <r>
      <rPr>
        <b/>
        <sz val="11"/>
        <color theme="1"/>
        <rFont val="Calibri"/>
        <family val="2"/>
        <scheme val="minor"/>
      </rPr>
      <t xml:space="preserve">CAUTION. </t>
    </r>
    <r>
      <rPr>
        <sz val="11"/>
        <color theme="1"/>
        <rFont val="Calibri"/>
        <family val="2"/>
        <scheme val="minor"/>
      </rPr>
      <t xml:space="preserve">If  SCORE 2&lt;0.5
</t>
    </r>
    <r>
      <rPr>
        <b/>
        <sz val="11"/>
        <color theme="1"/>
        <rFont val="Calibri"/>
        <family val="2"/>
        <scheme val="minor"/>
      </rPr>
      <t>GO:</t>
    </r>
    <r>
      <rPr>
        <sz val="11"/>
        <color theme="1"/>
        <rFont val="Calibri"/>
        <family val="2"/>
        <scheme val="minor"/>
      </rPr>
      <t xml:space="preserve"> Else</t>
    </r>
  </si>
  <si>
    <t xml:space="preserve">Test Rig Angle Measurement during test 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</si>
  <si>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availability</t>
    </r>
    <r>
      <rPr>
        <b/>
        <sz val="11"/>
        <color theme="1"/>
        <rFont val="Calibri"/>
        <family val="2"/>
        <scheme val="minor"/>
      </rPr>
      <t xml:space="preserve"> of accelerometers</t>
    </r>
    <r>
      <rPr>
        <sz val="11"/>
        <color theme="1"/>
        <rFont val="Calibri"/>
        <family val="2"/>
        <scheme val="minor"/>
      </rPr>
      <t xml:space="preserve"> from data base is YES 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</si>
  <si>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t>Pulling direction</t>
  </si>
  <si>
    <r>
      <rPr>
        <b/>
        <sz val="11"/>
        <color theme="1"/>
        <rFont val="Calibri"/>
        <family val="2"/>
        <scheme val="minor"/>
      </rPr>
      <t xml:space="preserve">1: </t>
    </r>
    <r>
      <rPr>
        <sz val="11"/>
        <color theme="1"/>
        <rFont val="Calibri"/>
        <family val="2"/>
        <scheme val="minor"/>
      </rPr>
      <t xml:space="preserve">If </t>
    </r>
    <r>
      <rPr>
        <b/>
        <sz val="11"/>
        <color theme="1"/>
        <rFont val="Calibri"/>
        <family val="2"/>
        <scheme val="minor"/>
      </rPr>
      <t xml:space="preserve">Pulling direction </t>
    </r>
    <r>
      <rPr>
        <sz val="11"/>
        <color theme="1"/>
        <rFont val="Calibri"/>
        <family val="2"/>
        <scheme val="minor"/>
      </rPr>
      <t xml:space="preserve">data base value= VERTICAL or BOTH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 If </t>
    </r>
    <r>
      <rPr>
        <b/>
        <sz val="11"/>
        <color theme="1"/>
        <rFont val="Calibri"/>
        <family val="2"/>
        <scheme val="minor"/>
      </rPr>
      <t>Pulling direction</t>
    </r>
    <r>
      <rPr>
        <sz val="11"/>
        <color theme="1"/>
        <rFont val="Calibri"/>
        <family val="2"/>
        <scheme val="minor"/>
      </rPr>
      <t xml:space="preserve"> data base value= HORIZONTAL</t>
    </r>
  </si>
  <si>
    <t>0: Horizontal</t>
  </si>
  <si>
    <t>VERTICAL</t>
  </si>
  <si>
    <t>BOTH</t>
  </si>
  <si>
    <t>HORIZONTAL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</si>
  <si>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 xml:space="preserve">Test Rig Angle Measurement during test </t>
    </r>
    <r>
      <rPr>
        <sz val="11"/>
        <color theme="1"/>
        <rFont val="Calibri"/>
        <family val="2"/>
        <scheme val="minor"/>
      </rPr>
      <t xml:space="preserve">=  YES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</si>
  <si>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t xml:space="preserve"> 1:</t>
    </r>
    <r>
      <rPr>
        <sz val="11"/>
        <color theme="1"/>
        <rFont val="Calibri"/>
        <family val="2"/>
        <scheme val="minor"/>
      </rPr>
      <t xml:space="preserve"> If</t>
    </r>
    <r>
      <rPr>
        <b/>
        <sz val="11"/>
        <color theme="1"/>
        <rFont val="Calibri"/>
        <family val="2"/>
        <scheme val="minor"/>
      </rPr>
      <t xml:space="preserve"> numer of tested blades</t>
    </r>
    <r>
      <rPr>
        <sz val="11"/>
        <color theme="1"/>
        <rFont val="Calibri"/>
        <family val="2"/>
        <scheme val="minor"/>
      </rPr>
      <t xml:space="preserve"> database value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 xml:space="preserve">≥5 AND 1 tested blade at least-15% </t>
    </r>
    <r>
      <rPr>
        <sz val="11"/>
        <color theme="1"/>
        <rFont val="Calibri"/>
        <family val="2"/>
      </rPr>
      <t>input data blade lenght</t>
    </r>
    <r>
      <rPr>
        <b/>
        <sz val="11"/>
        <color theme="1"/>
        <rFont val="Calibri"/>
        <family val="2"/>
        <scheme val="minor"/>
      </rPr>
      <t xml:space="preserve">
  0: </t>
    </r>
    <r>
      <rPr>
        <sz val="11"/>
        <color theme="1"/>
        <rFont val="Calibri"/>
        <family val="2"/>
        <scheme val="minor"/>
      </rPr>
      <t>Else</t>
    </r>
  </si>
  <si>
    <t xml:space="preserve">
Assessment when test configuration information available if actuators capable to achieve required load levels along blade spanwise
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</si>
  <si>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 xml:space="preserve">Emergency stops based on deflection </t>
    </r>
    <r>
      <rPr>
        <sz val="11"/>
        <color theme="1"/>
        <rFont val="Calibri"/>
        <family val="2"/>
        <scheme val="minor"/>
      </rPr>
      <t xml:space="preserve">data base values is YES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</si>
  <si>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 xml:space="preserve">Emergency stops based on SGs </t>
    </r>
    <r>
      <rPr>
        <sz val="11"/>
        <color theme="1"/>
        <rFont val="Calibri"/>
        <family val="2"/>
        <scheme val="minor"/>
      </rPr>
      <t xml:space="preserve">data base values is YES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</si>
  <si>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t xml:space="preserve">1: </t>
    </r>
    <r>
      <rPr>
        <sz val="11"/>
        <color theme="1"/>
        <rFont val="Calibri"/>
        <family val="2"/>
        <scheme val="minor"/>
      </rPr>
      <t xml:space="preserve">If </t>
    </r>
    <r>
      <rPr>
        <b/>
        <sz val="11"/>
        <color theme="1"/>
        <rFont val="Calibri"/>
        <family val="2"/>
        <scheme val="minor"/>
      </rPr>
      <t xml:space="preserve">number mounted actuators </t>
    </r>
    <r>
      <rPr>
        <sz val="11"/>
        <color theme="1"/>
        <rFont val="Calibri"/>
        <family val="2"/>
        <scheme val="minor"/>
      </rPr>
      <t>data base value&gt;= input data value</t>
    </r>
    <r>
      <rPr>
        <b/>
        <sz val="11"/>
        <color theme="1"/>
        <rFont val="Calibri"/>
        <family val="2"/>
        <scheme val="minor"/>
      </rPr>
      <t xml:space="preserve">
0:</t>
    </r>
    <r>
      <rPr>
        <sz val="11"/>
        <color theme="1"/>
        <rFont val="Calibri"/>
        <family val="2"/>
        <scheme val="minor"/>
      </rPr>
      <t xml:space="preserve"> Else</t>
    </r>
  </si>
  <si>
    <t>CAUTION</t>
  </si>
  <si>
    <r>
      <t xml:space="preserve">Actuators capable to achieve required load levels
</t>
    </r>
    <r>
      <rPr>
        <b/>
        <sz val="11"/>
        <rFont val="Calibri"/>
        <family val="2"/>
        <scheme val="minor"/>
      </rPr>
      <t>Note:</t>
    </r>
    <r>
      <rPr>
        <sz val="11"/>
        <rFont val="Calibri"/>
        <family val="2"/>
        <scheme val="minor"/>
      </rPr>
      <t xml:space="preserve"> Assessment when test configuration information available if actuators capable to achieve required load levels along blade spanwise
</t>
    </r>
  </si>
  <si>
    <r>
      <t xml:space="preserve">Assessment when test configuration information available if actuators capable to achieve required load levels along blade spanwise
</t>
    </r>
    <r>
      <rPr>
        <b/>
        <sz val="11"/>
        <color theme="1"/>
        <rFont val="Calibri"/>
        <family val="2"/>
        <scheme val="minor"/>
      </rPr>
      <t/>
    </r>
  </si>
  <si>
    <t>Instrumentation</t>
  </si>
  <si>
    <r>
      <rPr>
        <b/>
        <sz val="11"/>
        <color theme="0"/>
        <rFont val="Calibri"/>
        <family val="2"/>
        <scheme val="minor"/>
      </rPr>
      <t xml:space="preserve">N: </t>
    </r>
    <r>
      <rPr>
        <sz val="11"/>
        <color theme="0"/>
        <rFont val="Calibri"/>
        <family val="2"/>
        <scheme val="minor"/>
      </rPr>
      <t>Number of primary/ secondary or tertiary  req</t>
    </r>
  </si>
  <si>
    <r>
      <rPr>
        <b/>
        <sz val="11"/>
        <color theme="0"/>
        <rFont val="Calibri"/>
        <family val="2"/>
        <scheme val="minor"/>
      </rPr>
      <t xml:space="preserve">M: </t>
    </r>
    <r>
      <rPr>
        <sz val="11"/>
        <color theme="0"/>
        <rFont val="Calibri"/>
        <family val="2"/>
        <scheme val="minor"/>
      </rPr>
      <t>Max weight primary/secondary/tertiary  req</t>
    </r>
  </si>
  <si>
    <r>
      <rPr>
        <b/>
        <sz val="11"/>
        <color theme="0"/>
        <rFont val="Calibri"/>
        <family val="2"/>
        <scheme val="minor"/>
      </rPr>
      <t>W= M/N</t>
    </r>
    <r>
      <rPr>
        <sz val="11"/>
        <color theme="0"/>
        <rFont val="Calibri"/>
        <family val="2"/>
        <scheme val="minor"/>
      </rPr>
      <t xml:space="preserve"> weight primary/secondary/tertiary req</t>
    </r>
  </si>
  <si>
    <r>
      <rPr>
        <b/>
        <sz val="11"/>
        <rFont val="Calibri"/>
        <family val="2"/>
        <scheme val="minor"/>
      </rPr>
      <t xml:space="preserve">     0:</t>
    </r>
    <r>
      <rPr>
        <sz val="11"/>
        <rFont val="Calibri"/>
        <family val="2"/>
        <scheme val="minor"/>
      </rPr>
      <t xml:space="preserve"> Data base </t>
    </r>
    <r>
      <rPr>
        <b/>
        <sz val="11"/>
        <rFont val="Calibri"/>
        <family val="2"/>
        <scheme val="minor"/>
      </rPr>
      <t>Number of blades tested less than 5 and Gamesa tested blades 0</t>
    </r>
    <r>
      <rPr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     1:
</t>
    </r>
    <r>
      <rPr>
        <sz val="11"/>
        <color theme="1"/>
        <rFont val="Calibri"/>
        <family val="2"/>
        <scheme val="minor"/>
      </rPr>
      <t>OR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data base</t>
    </r>
    <r>
      <rPr>
        <b/>
        <sz val="11"/>
        <color theme="1"/>
        <rFont val="Calibri"/>
        <family val="2"/>
        <scheme val="minor"/>
      </rPr>
      <t xml:space="preserve"> Number of tested  blades less than 5</t>
    </r>
    <r>
      <rPr>
        <sz val="11"/>
        <color theme="1"/>
        <rFont val="Calibri"/>
        <family val="2"/>
        <scheme val="minor"/>
      </rPr>
      <t xml:space="preserve"> AND  </t>
    </r>
    <r>
      <rPr>
        <b/>
        <sz val="11"/>
        <color theme="1"/>
        <rFont val="Calibri"/>
        <family val="2"/>
        <scheme val="minor"/>
      </rPr>
      <t>Gamesa tested blades &gt;= 1</t>
    </r>
    <r>
      <rPr>
        <sz val="11"/>
        <color theme="1"/>
        <rFont val="Calibri"/>
        <family val="2"/>
        <scheme val="minor"/>
      </rPr>
      <t xml:space="preserve">
OR data base  </t>
    </r>
    <r>
      <rPr>
        <b/>
        <sz val="11"/>
        <color theme="1"/>
        <rFont val="Calibri"/>
        <family val="2"/>
        <scheme val="minor"/>
      </rPr>
      <t>Number of  tested blades  between 5 and 15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 Gamesa tested blades </t>
    </r>
    <r>
      <rPr>
        <b/>
        <sz val="11"/>
        <color theme="1"/>
        <rFont val="Calibri"/>
        <family val="2"/>
      </rPr>
      <t>&lt;=1</t>
    </r>
    <r>
      <rPr>
        <sz val="11"/>
        <color theme="1"/>
        <rFont val="Calibri"/>
        <family val="2"/>
      </rPr>
      <t xml:space="preserve">
OR data base</t>
    </r>
    <r>
      <rPr>
        <b/>
        <sz val="11"/>
        <color theme="1"/>
        <rFont val="Calibri"/>
        <family val="2"/>
      </rPr>
      <t xml:space="preserve"> Number of tested blades tested more than 15 AND  Gamesa tested blades 0</t>
    </r>
    <r>
      <rPr>
        <sz val="11"/>
        <color theme="1"/>
        <rFont val="Calibri"/>
        <family val="2"/>
      </rPr>
      <t xml:space="preserve">
</t>
    </r>
    <r>
      <rPr>
        <b/>
        <sz val="11"/>
        <color theme="1"/>
        <rFont val="Calibri"/>
        <family val="2"/>
        <scheme val="minor"/>
      </rPr>
      <t xml:space="preserve">
     2:</t>
    </r>
    <r>
      <rPr>
        <sz val="11"/>
        <color theme="1"/>
        <rFont val="Calibri"/>
        <family val="2"/>
        <scheme val="minor"/>
      </rPr>
      <t xml:space="preserve">
OR data base  </t>
    </r>
    <r>
      <rPr>
        <b/>
        <sz val="11"/>
        <color theme="1"/>
        <rFont val="Calibri"/>
        <family val="2"/>
        <scheme val="minor"/>
      </rPr>
      <t xml:space="preserve">Number of  tested blades  between 5 and 15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 Gamesa tested blades &gt;=2
</t>
    </r>
    <r>
      <rPr>
        <sz val="11"/>
        <color theme="1"/>
        <rFont val="Calibri"/>
        <family val="2"/>
        <scheme val="minor"/>
      </rPr>
      <t xml:space="preserve">
OR data base</t>
    </r>
    <r>
      <rPr>
        <b/>
        <sz val="11"/>
        <color theme="1"/>
        <rFont val="Calibri"/>
        <family val="2"/>
        <scheme val="minor"/>
      </rPr>
      <t xml:space="preserve"> Number of tested blades tested more than 15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 Gamesa tested blades &gt;=1
</t>
    </r>
  </si>
  <si>
    <t xml:space="preserve"> </t>
  </si>
  <si>
    <t>LAB 1
Data base value</t>
  </si>
  <si>
    <t>LAB 2
Data base value</t>
  </si>
  <si>
    <t>LAB 3
Data base value</t>
  </si>
  <si>
    <t>LAB 1
SCORE2</t>
  </si>
  <si>
    <t>LAB 2
SCORE2</t>
  </si>
  <si>
    <t>LAB 3
SCORE2</t>
  </si>
  <si>
    <t>LAB 1</t>
  </si>
  <si>
    <t>LAB 2</t>
  </si>
  <si>
    <t>LAB 3</t>
  </si>
  <si>
    <t>Thermographic Cameras monitoring</t>
  </si>
  <si>
    <r>
      <rPr>
        <b/>
        <sz val="11"/>
        <color theme="1"/>
        <rFont val="Calibri"/>
        <family val="2"/>
        <scheme val="minor"/>
      </rPr>
      <t xml:space="preserve">Optical fiber </t>
    </r>
    <r>
      <rPr>
        <sz val="11"/>
        <color theme="1"/>
        <rFont val="Calibri"/>
        <family val="2"/>
        <scheme val="minor"/>
      </rPr>
      <t>meters</t>
    </r>
  </si>
  <si>
    <t xml:space="preserve">SHEET </t>
  </si>
  <si>
    <t>CATEGORY</t>
  </si>
  <si>
    <t>FEATURE</t>
  </si>
  <si>
    <t>ASSESSMENT</t>
  </si>
  <si>
    <t>TECHNICAL CAPABILITIES</t>
  </si>
  <si>
    <t>Blades</t>
  </si>
  <si>
    <t>GENERAL</t>
  </si>
  <si>
    <t xml:space="preserve">
Access to Testing 
Facility. </t>
  </si>
  <si>
    <t>Max blade lenght</t>
  </si>
  <si>
    <t>CONFIDENCIALITY</t>
  </si>
  <si>
    <t>Size of lab to accommodate the full blade length (Nat. Freq)</t>
  </si>
  <si>
    <t xml:space="preserve">Size of lab to accommodate the full blade width </t>
  </si>
  <si>
    <t>Building and test stand layout</t>
  </si>
  <si>
    <t xml:space="preserve">Crane Capacity </t>
  </si>
  <si>
    <t xml:space="preserve">Lifting capabilities possible to bolt blade on test stand </t>
  </si>
  <si>
    <t>Access inside blade from test rig available?</t>
  </si>
  <si>
    <t>ACCREADITATIONS/QUALITY</t>
  </si>
  <si>
    <t xml:space="preserve"> Accreditations</t>
  </si>
  <si>
    <t>Confidenciality</t>
  </si>
  <si>
    <t>Covered test facility?</t>
  </si>
  <si>
    <t>TEST SENSORS AVAILABLE</t>
  </si>
  <si>
    <t>Accelerometers?</t>
  </si>
  <si>
    <t xml:space="preserve">Temperature monitoring Number </t>
  </si>
  <si>
    <t xml:space="preserve">Humidity monitoring Number </t>
  </si>
  <si>
    <t>SPECIMEN SURVEILLANCE</t>
  </si>
  <si>
    <t>Availability of accelerometers   for eigenfrequencies test (torsional frequency)</t>
  </si>
  <si>
    <t>Temperature 
Monitoring System</t>
  </si>
  <si>
    <t>Humidity
Monitoring System</t>
  </si>
  <si>
    <t>Temperature 
Control (heating system)</t>
  </si>
  <si>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Humidity
 Control (humidization system)</t>
    </r>
  </si>
  <si>
    <t>Temperature control available?</t>
  </si>
  <si>
    <t xml:space="preserve">Humidity control available? </t>
  </si>
  <si>
    <t>HEALTH, SAFETY AND ENVIRONMENTAL</t>
  </si>
  <si>
    <t>Health and Safety Enviromental</t>
  </si>
  <si>
    <t>Storage area available at the facility</t>
  </si>
  <si>
    <t>Storage area/s available/s?</t>
  </si>
  <si>
    <t>Are laboratory technicians trained to install optical fibers?</t>
  </si>
  <si>
    <t>Does lab procure adhesive for optical fibers?</t>
  </si>
  <si>
    <t>FULL SCALE STATIC TEST</t>
  </si>
  <si>
    <t>Max static blade root moment</t>
  </si>
  <si>
    <t>Max defletion static tip</t>
  </si>
  <si>
    <t xml:space="preserve">Pulling direction: Vertical       
Pulling direction: Horizontal      
Pulling direction: Sweep </t>
  </si>
  <si>
    <r>
      <t xml:space="preserve"> Experience 
of Lab in  Edgewise Static Test . </t>
    </r>
    <r>
      <rPr>
        <b/>
        <sz val="11"/>
        <color theme="1"/>
        <rFont val="Calibri"/>
        <family val="2"/>
        <scheme val="minor"/>
      </rPr>
      <t>Minimum required</t>
    </r>
  </si>
  <si>
    <t>EXPERIENCE</t>
  </si>
  <si>
    <t xml:space="preserve">
Number of unidirectional static strain gauges</t>
  </si>
  <si>
    <t>Strain gauges?</t>
  </si>
  <si>
    <t xml:space="preserve">
Number of tri directional  static strain gauges</t>
  </si>
  <si>
    <t xml:space="preserve">Optical fiber? </t>
  </si>
  <si>
    <t>Emergency stops available?</t>
  </si>
  <si>
    <t>CONNECTION OF THE INSTRUMENTATION ON THE DATA ACQUISITION SYSTEM</t>
  </si>
  <si>
    <t xml:space="preserve">Test rig angle measurement during test available? </t>
  </si>
  <si>
    <t xml:space="preserve">SPECIMEN SURVEILLANCE
</t>
  </si>
  <si>
    <t xml:space="preserve">CCTV Cameras number </t>
  </si>
  <si>
    <t xml:space="preserve">High frequency Cameras number </t>
  </si>
  <si>
    <t xml:space="preserve">Thermographics Cameras number </t>
  </si>
  <si>
    <t>DIC (Digital Image Correlation) tool available?</t>
  </si>
  <si>
    <t>MODELING/DATA</t>
  </si>
  <si>
    <t>Modeling/Simulation</t>
  </si>
  <si>
    <t xml:space="preserve">Max fatigue blade root moment </t>
  </si>
  <si>
    <t xml:space="preserve"> FULL SCALE FATIGUE TEST</t>
  </si>
  <si>
    <t xml:space="preserve">Max edgewise fatigue deflection </t>
  </si>
  <si>
    <t xml:space="preserve">Emergency stops based on deflection available? </t>
  </si>
  <si>
    <t>Emergency stops based on behaviour of strain gauges along time available?</t>
  </si>
  <si>
    <t xml:space="preserve">Max flapwise fatigue deflection </t>
  </si>
  <si>
    <t>Force vs time curve fitting : (Adjustment %)</t>
  </si>
  <si>
    <t>ALLOCATION IN DATABASE</t>
  </si>
  <si>
    <t>Security and Confidentiality of Testing Facility (minimum required)</t>
  </si>
  <si>
    <t>Covered/uncovered Test Facility</t>
  </si>
  <si>
    <t xml:space="preserve">HSE protocols and behavior </t>
  </si>
  <si>
    <r>
      <t xml:space="preserve">Test hall suitable to accommodate blade edge  deflection (100%  blade length) </t>
    </r>
    <r>
      <rPr>
        <b/>
        <sz val="11"/>
        <rFont val="Calibri"/>
        <family val="2"/>
        <scheme val="minor"/>
      </rPr>
      <t>Test without blade cut out</t>
    </r>
  </si>
  <si>
    <t>Test hall suitable to accommodate blade edge  deflection (at 85% blade length)</t>
  </si>
  <si>
    <t xml:space="preserve">MDAS features (number of maximum SG, sampling freq.)
</t>
  </si>
  <si>
    <t>Test Results Data.
Format &amp; Postprocessing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</si>
  <si>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Max blade length</t>
    </r>
    <r>
      <rPr>
        <sz val="11"/>
        <color theme="1"/>
        <rFont val="Calibri"/>
        <family val="2"/>
        <scheme val="minor"/>
      </rPr>
      <t xml:space="preserve"> data base value&gt;= </t>
    </r>
    <r>
      <rPr>
        <b/>
        <sz val="11"/>
        <color theme="1"/>
        <rFont val="Calibri"/>
        <family val="2"/>
        <scheme val="minor"/>
      </rPr>
      <t>blade length</t>
    </r>
    <r>
      <rPr>
        <sz val="11"/>
        <color theme="1"/>
        <rFont val="Calibri"/>
        <family val="2"/>
        <scheme val="minor"/>
      </rPr>
      <t xml:space="preserve">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</si>
  <si>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85 % </t>
    </r>
    <r>
      <rPr>
        <b/>
        <sz val="11"/>
        <color theme="1"/>
        <rFont val="Calibri"/>
        <family val="2"/>
        <scheme val="minor"/>
      </rPr>
      <t xml:space="preserve">max blade length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</si>
  <si>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 85% </t>
    </r>
    <r>
      <rPr>
        <b/>
        <sz val="11"/>
        <color theme="1"/>
        <rFont val="Calibri"/>
        <family val="2"/>
        <scheme val="minor"/>
      </rPr>
      <t xml:space="preserve">max vertical deflection  static tip 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</si>
  <si>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100% </t>
    </r>
    <r>
      <rPr>
        <b/>
        <sz val="11"/>
        <color theme="1"/>
        <rFont val="Calibri"/>
        <family val="2"/>
        <scheme val="minor"/>
      </rPr>
      <t xml:space="preserve">max vertical deflection  static tip 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</si>
  <si>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t xml:space="preserve"> 1:</t>
    </r>
    <r>
      <rPr>
        <sz val="11"/>
        <color theme="1"/>
        <rFont val="Calibri"/>
        <family val="2"/>
        <scheme val="minor"/>
      </rPr>
      <t xml:space="preserve"> If</t>
    </r>
    <r>
      <rPr>
        <b/>
        <sz val="11"/>
        <color theme="1"/>
        <rFont val="Calibri"/>
        <family val="2"/>
        <scheme val="minor"/>
      </rPr>
      <t xml:space="preserve"> number of tested blades</t>
    </r>
    <r>
      <rPr>
        <sz val="11"/>
        <color theme="1"/>
        <rFont val="Calibri"/>
        <family val="2"/>
        <scheme val="minor"/>
      </rPr>
      <t xml:space="preserve"> database value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 xml:space="preserve">≥5 AND 1 tested blade between +-15% </t>
    </r>
    <r>
      <rPr>
        <sz val="11"/>
        <color theme="1"/>
        <rFont val="Calibri"/>
        <family val="2"/>
      </rPr>
      <t>input data blade length</t>
    </r>
    <r>
      <rPr>
        <b/>
        <sz val="11"/>
        <color theme="1"/>
        <rFont val="Calibri"/>
        <family val="2"/>
        <scheme val="minor"/>
      </rPr>
      <t xml:space="preserve">
  0: </t>
    </r>
    <r>
      <rPr>
        <sz val="11"/>
        <color theme="1"/>
        <rFont val="Calibri"/>
        <family val="2"/>
        <scheme val="minor"/>
      </rPr>
      <t>Else</t>
    </r>
  </si>
  <si>
    <t>Data base Tested blades lenght vs input data blade length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</si>
  <si>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thermographic cameras number</t>
    </r>
    <r>
      <rPr>
        <sz val="11"/>
        <color theme="1"/>
        <rFont val="Calibri"/>
        <family val="2"/>
        <scheme val="minor"/>
      </rPr>
      <t xml:space="preserve"> data base value &gt;0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</si>
  <si>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t xml:space="preserve">Data base possible values: based on no linearities plots (microstrain vs time, microstrain vs radius)
0: </t>
    </r>
    <r>
      <rPr>
        <sz val="11"/>
        <color theme="1"/>
        <rFont val="Calibri"/>
        <family val="2"/>
        <scheme val="minor"/>
      </rPr>
      <t>insufficient / poor.  If less than 20 SGs displayed</t>
    </r>
    <r>
      <rPr>
        <b/>
        <sz val="11"/>
        <color theme="1"/>
        <rFont val="Calibri"/>
        <family val="2"/>
        <scheme val="minor"/>
      </rPr>
      <t xml:space="preserve">
1: </t>
    </r>
    <r>
      <rPr>
        <sz val="11"/>
        <color theme="1"/>
        <rFont val="Calibri"/>
        <family val="2"/>
        <scheme val="minor"/>
      </rPr>
      <t>fair.   If between 20 SGs and 35 SGs displayed</t>
    </r>
    <r>
      <rPr>
        <b/>
        <sz val="11"/>
        <color theme="1"/>
        <rFont val="Calibri"/>
        <family val="2"/>
        <scheme val="minor"/>
      </rPr>
      <t xml:space="preserve">
2: </t>
    </r>
    <r>
      <rPr>
        <sz val="11"/>
        <color theme="1"/>
        <rFont val="Calibri"/>
        <family val="2"/>
        <scheme val="minor"/>
      </rPr>
      <t>very good. If more than 35 SGs displayed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</si>
  <si>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85% </t>
    </r>
    <r>
      <rPr>
        <b/>
        <sz val="11"/>
        <color theme="1"/>
        <rFont val="Calibri"/>
        <family val="2"/>
        <scheme val="minor"/>
      </rPr>
      <t xml:space="preserve">max deflection  static tip 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</si>
  <si>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100% </t>
    </r>
    <r>
      <rPr>
        <b/>
        <sz val="11"/>
        <color theme="1"/>
        <rFont val="Calibri"/>
        <family val="2"/>
        <scheme val="minor"/>
      </rPr>
      <t xml:space="preserve">max deflection  static tip 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</si>
  <si>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t>MDAS features (number of maximum SG, sampling freq.)</t>
  </si>
  <si>
    <t>Test Results Data.
Format &amp; Pot sprocessing</t>
  </si>
  <si>
    <r>
      <rPr>
        <b/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2"/>
        <scheme val="minor"/>
      </rPr>
      <t xml:space="preserve"> If 85% </t>
    </r>
    <r>
      <rPr>
        <b/>
        <sz val="11"/>
        <color theme="1"/>
        <rFont val="Calibri"/>
        <family val="2"/>
        <scheme val="minor"/>
      </rPr>
      <t xml:space="preserve">max blade length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</si>
  <si>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85% </t>
    </r>
    <r>
      <rPr>
        <b/>
        <sz val="11"/>
        <color theme="1"/>
        <rFont val="Calibri"/>
        <family val="2"/>
        <scheme val="minor"/>
      </rPr>
      <t xml:space="preserve">max deflection  edge fat tip 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</si>
  <si>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100% </t>
    </r>
    <r>
      <rPr>
        <b/>
        <sz val="11"/>
        <color theme="1"/>
        <rFont val="Calibri"/>
        <family val="2"/>
        <scheme val="minor"/>
      </rPr>
      <t xml:space="preserve">max deflection  edge fat tip 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</si>
  <si>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t>Test hall suitable to accommodate  edgewise fatigue deflection (at 85% blade length)</t>
  </si>
  <si>
    <r>
      <t xml:space="preserve">Test hall suitable to accommodate  edgewise fatigue deflection (at 100 % blade length) </t>
    </r>
    <r>
      <rPr>
        <b/>
        <sz val="11"/>
        <rFont val="Calibri"/>
        <family val="2"/>
        <scheme val="minor"/>
      </rPr>
      <t>Test without blade cut out</t>
    </r>
  </si>
  <si>
    <t xml:space="preserve">
Test hall suitable to accommodate blade flap  deflection (at 85% blade length)</t>
  </si>
  <si>
    <r>
      <t xml:space="preserve">
Test hall suitable to accommodate blade flap  deflection (100%  blade length) </t>
    </r>
    <r>
      <rPr>
        <b/>
        <sz val="11"/>
        <rFont val="Calibri"/>
        <family val="2"/>
        <scheme val="minor"/>
      </rPr>
      <t>Test without blade cut out</t>
    </r>
  </si>
  <si>
    <t>Test Results Data.
Format &amp; Post processing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</si>
  <si>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 85% </t>
    </r>
    <r>
      <rPr>
        <b/>
        <sz val="11"/>
        <color theme="1"/>
        <rFont val="Calibri"/>
        <family val="2"/>
        <scheme val="minor"/>
      </rPr>
      <t xml:space="preserve">max deflection  flap fat tip 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</si>
  <si>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: If 100% </t>
    </r>
    <r>
      <rPr>
        <b/>
        <sz val="11"/>
        <color theme="1"/>
        <rFont val="Calibri"/>
        <family val="2"/>
        <scheme val="minor"/>
      </rPr>
      <t xml:space="preserve">max deflection  flap fat tip  </t>
    </r>
    <r>
      <rPr>
        <sz val="11"/>
        <color theme="1"/>
        <rFont val="Calibri"/>
        <family val="2"/>
        <scheme val="minor"/>
      </rPr>
      <t xml:space="preserve">data base value&gt;=  input data value
</t>
    </r>
    <r>
      <rPr>
        <b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 xml:space="preserve"> Else</t>
    </r>
  </si>
  <si>
    <t>Test hall suitable to accommodate  flapwise fatigue deflection (at 85% blade length)</t>
  </si>
  <si>
    <r>
      <t xml:space="preserve">Test hall suitable to accommodate  flapwise fatigue deflection (at 100 % blade length) </t>
    </r>
    <r>
      <rPr>
        <b/>
        <sz val="11"/>
        <rFont val="Calibri"/>
        <family val="2"/>
        <scheme val="minor"/>
      </rPr>
      <t>Test without blade cut out</t>
    </r>
  </si>
  <si>
    <t xml:space="preserve">Max edge deflection  static  tip </t>
  </si>
  <si>
    <t>Number of displacement transducers</t>
  </si>
  <si>
    <t xml:space="preserve">Does this test facility ensures de Security and Condifenciality? </t>
  </si>
  <si>
    <t xml:space="preserve">Is this lab a ISO 17025 Accredited Facility? </t>
  </si>
  <si>
    <t xml:space="preserve">Does this lab ensure H&amp;S protocols and behavior? </t>
  </si>
  <si>
    <r>
      <rPr>
        <b/>
        <sz val="11"/>
        <color theme="1"/>
        <rFont val="Calibri"/>
        <family val="2"/>
        <scheme val="minor"/>
      </rPr>
      <t xml:space="preserve">  Experience of Lab in Edgewise Static Test </t>
    </r>
    <r>
      <rPr>
        <sz val="11"/>
        <color theme="1"/>
        <rFont val="Calibri"/>
        <family val="2"/>
        <scheme val="minor"/>
      </rPr>
      <t xml:space="preserve">
Number of tested blades with the same blade lenght +- 15% </t>
    </r>
  </si>
  <si>
    <r>
      <rPr>
        <b/>
        <sz val="11"/>
        <color theme="1"/>
        <rFont val="Calibri"/>
        <family val="2"/>
        <scheme val="minor"/>
      </rPr>
      <t xml:space="preserve">  Experience of Lab in Edgewise Static Test </t>
    </r>
    <r>
      <rPr>
        <sz val="11"/>
        <color theme="1"/>
        <rFont val="Calibri"/>
        <family val="2"/>
        <scheme val="minor"/>
      </rPr>
      <t xml:space="preserve">
Number of tested blades 
 Number of SGRE´s tested blades </t>
    </r>
  </si>
  <si>
    <t>Displacement sensors?</t>
  </si>
  <si>
    <t xml:space="preserve">  Does the acquisition system have the capability of trigger/stop the tests?  </t>
  </si>
  <si>
    <t xml:space="preserve">Evaluation of the simulation capabilities </t>
  </si>
  <si>
    <t>Data/Documentation</t>
  </si>
  <si>
    <t xml:space="preserve">Quality of data post processing </t>
  </si>
  <si>
    <t xml:space="preserve">Quality of test specification </t>
  </si>
  <si>
    <t xml:space="preserve">Quality of test report </t>
  </si>
  <si>
    <r>
      <rPr>
        <b/>
        <sz val="11"/>
        <color theme="1"/>
        <rFont val="Calibri"/>
        <family val="2"/>
        <scheme val="minor"/>
      </rPr>
      <t xml:space="preserve">Experience of Lab in Flapwise Static Test </t>
    </r>
    <r>
      <rPr>
        <sz val="11"/>
        <color theme="1"/>
        <rFont val="Calibri"/>
        <family val="2"/>
        <scheme val="minor"/>
      </rPr>
      <t xml:space="preserve">
Number of tested blades with the same blade lenght +- 15% </t>
    </r>
  </si>
  <si>
    <r>
      <rPr>
        <b/>
        <sz val="11"/>
        <color theme="1"/>
        <rFont val="Calibri"/>
        <family val="2"/>
        <scheme val="minor"/>
      </rPr>
      <t xml:space="preserve">Experience of Lab in Flapwise Static Test </t>
    </r>
    <r>
      <rPr>
        <sz val="11"/>
        <color theme="1"/>
        <rFont val="Calibri"/>
        <family val="2"/>
        <scheme val="minor"/>
      </rPr>
      <t xml:space="preserve">
Number of tested blades 
 Number of SGRE´s tested blades </t>
    </r>
  </si>
  <si>
    <r>
      <rPr>
        <b/>
        <sz val="11"/>
        <color theme="1"/>
        <rFont val="Calibri"/>
        <family val="2"/>
        <scheme val="minor"/>
      </rPr>
      <t xml:space="preserve">Experience of Lab in Edgewise Fatigue Test </t>
    </r>
    <r>
      <rPr>
        <sz val="11"/>
        <color theme="1"/>
        <rFont val="Calibri"/>
        <family val="2"/>
        <scheme val="minor"/>
      </rPr>
      <t xml:space="preserve">
Number of tested blades with the same blade lenght +- 15% </t>
    </r>
  </si>
  <si>
    <r>
      <rPr>
        <b/>
        <sz val="11"/>
        <color theme="1"/>
        <rFont val="Calibri"/>
        <family val="2"/>
        <scheme val="minor"/>
      </rPr>
      <t>Experience of Lab in Edgewise Fatigue Test</t>
    </r>
    <r>
      <rPr>
        <sz val="11"/>
        <color theme="1"/>
        <rFont val="Calibri"/>
        <family val="2"/>
        <scheme val="minor"/>
      </rPr>
      <t xml:space="preserve"> 
Number of tested blades 
 Number of SGRE´s tested blades </t>
    </r>
  </si>
  <si>
    <t xml:space="preserve">Number of mounted actuators </t>
  </si>
  <si>
    <t xml:space="preserve">Number of grounded actuators </t>
  </si>
  <si>
    <r>
      <rPr>
        <b/>
        <sz val="11"/>
        <color theme="1"/>
        <rFont val="Calibri"/>
        <family val="2"/>
        <scheme val="minor"/>
      </rPr>
      <t>Experience of Lab in Flapwise Fatigue Test</t>
    </r>
    <r>
      <rPr>
        <sz val="11"/>
        <color theme="1"/>
        <rFont val="Calibri"/>
        <family val="2"/>
        <scheme val="minor"/>
      </rPr>
      <t xml:space="preserve">
Number of tested blades with the same blade lenght +- 15% </t>
    </r>
  </si>
  <si>
    <r>
      <rPr>
        <b/>
        <sz val="11"/>
        <color theme="1"/>
        <rFont val="Calibri"/>
        <family val="2"/>
        <scheme val="minor"/>
      </rPr>
      <t>Experience of Lab in Flapwise Fatigue Test</t>
    </r>
    <r>
      <rPr>
        <sz val="11"/>
        <color theme="1"/>
        <rFont val="Calibri"/>
        <family val="2"/>
        <scheme val="minor"/>
      </rPr>
      <t xml:space="preserve">
Number of tested blades 
 Number of SGRE´s tested blades </t>
    </r>
  </si>
  <si>
    <r>
      <rPr>
        <b/>
        <sz val="11"/>
        <color theme="1"/>
        <rFont val="Calibri"/>
        <family val="2"/>
        <scheme val="minor"/>
      </rPr>
      <t xml:space="preserve">1: </t>
    </r>
    <r>
      <rPr>
        <sz val="11"/>
        <color theme="1"/>
        <rFont val="Calibri"/>
        <family val="2"/>
        <scheme val="minor"/>
      </rPr>
      <t xml:space="preserve">If </t>
    </r>
    <r>
      <rPr>
        <b/>
        <sz val="11"/>
        <color theme="1"/>
        <rFont val="Calibri"/>
        <family val="2"/>
        <scheme val="minor"/>
      </rPr>
      <t xml:space="preserve">minimum required HSE </t>
    </r>
    <r>
      <rPr>
        <sz val="11"/>
        <color theme="1"/>
        <rFont val="Calibri"/>
        <family val="2"/>
        <scheme val="minor"/>
      </rPr>
      <t xml:space="preserve">data base value is YES
</t>
    </r>
    <r>
      <rPr>
        <b/>
        <sz val="11"/>
        <color theme="1"/>
        <rFont val="Calibri"/>
        <family val="2"/>
        <scheme val="minor"/>
      </rPr>
      <t xml:space="preserve">0: </t>
    </r>
    <r>
      <rPr>
        <sz val="11"/>
        <color theme="1"/>
        <rFont val="Calibri"/>
        <family val="2"/>
        <scheme val="minor"/>
      </rPr>
      <t>Else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</si>
</sst>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979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20" fontId="0" fillId="0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166" fontId="0" fillId="3" borderId="19" xfId="0" applyNumberForma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165" fontId="0" fillId="2" borderId="14" xfId="0" applyNumberFormat="1" applyFont="1" applyFill="1" applyBorder="1" applyAlignment="1">
      <alignment horizontal="center" vertical="center" wrapText="1"/>
    </xf>
    <xf numFmtId="165" fontId="0" fillId="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1" fontId="0" fillId="3" borderId="16" xfId="0" applyNumberForma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 indent="2"/>
    </xf>
    <xf numFmtId="0" fontId="3" fillId="2" borderId="1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0" borderId="20" xfId="0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left" vertical="center" wrapText="1"/>
    </xf>
    <xf numFmtId="165" fontId="0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5" fontId="0" fillId="3" borderId="14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166" fontId="0" fillId="3" borderId="1" xfId="0" applyNumberForma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165" fontId="3" fillId="3" borderId="11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32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 wrapText="1"/>
    </xf>
    <xf numFmtId="1" fontId="0" fillId="3" borderId="11" xfId="0" applyNumberFormat="1" applyFill="1" applyBorder="1" applyAlignment="1">
      <alignment horizontal="center" vertical="center" wrapText="1"/>
    </xf>
    <xf numFmtId="166" fontId="0" fillId="3" borderId="14" xfId="0" applyNumberFormat="1" applyFill="1" applyBorder="1" applyAlignment="1">
      <alignment horizontal="center" vertical="center"/>
    </xf>
    <xf numFmtId="9" fontId="0" fillId="3" borderId="19" xfId="0" applyNumberForma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left" vertical="center" wrapText="1"/>
    </xf>
    <xf numFmtId="166" fontId="0" fillId="3" borderId="30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left" vertical="center" wrapText="1"/>
    </xf>
    <xf numFmtId="166" fontId="0" fillId="3" borderId="11" xfId="0" applyNumberFormat="1" applyFill="1" applyBorder="1" applyAlignment="1">
      <alignment horizontal="center" vertical="center"/>
    </xf>
    <xf numFmtId="166" fontId="0" fillId="3" borderId="28" xfId="0" applyNumberFormat="1" applyFill="1" applyBorder="1" applyAlignment="1">
      <alignment horizontal="center" vertical="center"/>
    </xf>
    <xf numFmtId="0" fontId="0" fillId="2" borderId="30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66" fontId="0" fillId="2" borderId="19" xfId="0" applyNumberFormat="1" applyFill="1" applyBorder="1" applyAlignment="1">
      <alignment horizontal="center" vertical="center"/>
    </xf>
    <xf numFmtId="166" fontId="0" fillId="2" borderId="30" xfId="0" applyNumberFormat="1" applyFill="1" applyBorder="1" applyAlignment="1">
      <alignment horizontal="center" vertical="center"/>
    </xf>
    <xf numFmtId="165" fontId="0" fillId="2" borderId="30" xfId="0" applyNumberFormat="1" applyFill="1" applyBorder="1" applyAlignment="1">
      <alignment horizontal="center" vertical="center"/>
    </xf>
    <xf numFmtId="165" fontId="0" fillId="2" borderId="46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2" borderId="31" xfId="0" applyNumberFormat="1" applyFill="1" applyBorder="1" applyAlignment="1">
      <alignment horizontal="center" vertical="center"/>
    </xf>
    <xf numFmtId="165" fontId="0" fillId="0" borderId="30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28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165" fontId="0" fillId="2" borderId="1" xfId="0" applyNumberFormat="1" applyFont="1" applyFill="1" applyBorder="1" applyAlignment="1">
      <alignment horizontal="center" vertical="center"/>
    </xf>
    <xf numFmtId="165" fontId="0" fillId="2" borderId="10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0" fillId="2" borderId="47" xfId="0" applyFill="1" applyBorder="1" applyAlignment="1">
      <alignment horizontal="left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left"/>
    </xf>
    <xf numFmtId="0" fontId="2" fillId="2" borderId="51" xfId="0" applyFont="1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55" xfId="0" applyFill="1" applyBorder="1" applyAlignment="1">
      <alignment horizontal="left"/>
    </xf>
    <xf numFmtId="0" fontId="2" fillId="2" borderId="56" xfId="0" applyFont="1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0" fontId="0" fillId="4" borderId="50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2" borderId="56" xfId="0" applyFill="1" applyBorder="1" applyAlignment="1">
      <alignment horizontal="center"/>
    </xf>
    <xf numFmtId="0" fontId="1" fillId="11" borderId="29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10" borderId="29" xfId="0" applyFont="1" applyFill="1" applyBorder="1" applyAlignment="1">
      <alignment horizontal="left" indent="3"/>
    </xf>
    <xf numFmtId="0" fontId="0" fillId="2" borderId="58" xfId="0" applyFill="1" applyBorder="1" applyAlignment="1">
      <alignment horizontal="left" indent="3"/>
    </xf>
    <xf numFmtId="0" fontId="2" fillId="2" borderId="59" xfId="0" applyFont="1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58" xfId="0" applyFill="1" applyBorder="1" applyAlignment="1">
      <alignment horizontal="left" wrapText="1" indent="3"/>
    </xf>
    <xf numFmtId="0" fontId="0" fillId="2" borderId="61" xfId="0" applyFill="1" applyBorder="1" applyAlignment="1">
      <alignment horizontal="left" indent="3"/>
    </xf>
    <xf numFmtId="0" fontId="2" fillId="0" borderId="62" xfId="0" applyFont="1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50" xfId="0" applyFill="1" applyBorder="1" applyAlignment="1">
      <alignment horizontal="left" indent="3"/>
    </xf>
    <xf numFmtId="0" fontId="2" fillId="0" borderId="51" xfId="0" applyFont="1" applyFill="1" applyBorder="1" applyAlignment="1">
      <alignment horizontal="center"/>
    </xf>
    <xf numFmtId="0" fontId="0" fillId="2" borderId="64" xfId="0" applyFill="1" applyBorder="1" applyAlignment="1">
      <alignment horizontal="left" indent="3"/>
    </xf>
    <xf numFmtId="0" fontId="0" fillId="2" borderId="65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1" fillId="11" borderId="64" xfId="0" applyFont="1" applyFill="1" applyBorder="1" applyAlignment="1">
      <alignment horizontal="left"/>
    </xf>
    <xf numFmtId="0" fontId="0" fillId="2" borderId="50" xfId="0" applyFill="1" applyBorder="1" applyAlignment="1">
      <alignment horizontal="left" wrapText="1" indent="3"/>
    </xf>
    <xf numFmtId="0" fontId="0" fillId="2" borderId="55" xfId="0" applyFill="1" applyBorder="1" applyAlignment="1">
      <alignment horizontal="left" indent="3"/>
    </xf>
    <xf numFmtId="0" fontId="0" fillId="2" borderId="50" xfId="0" applyFont="1" applyFill="1" applyBorder="1" applyAlignment="1">
      <alignment horizontal="left" indent="3"/>
    </xf>
    <xf numFmtId="0" fontId="0" fillId="0" borderId="51" xfId="0" applyFill="1" applyBorder="1" applyAlignment="1">
      <alignment horizontal="center"/>
    </xf>
    <xf numFmtId="0" fontId="0" fillId="4" borderId="50" xfId="0" applyFill="1" applyBorder="1" applyAlignment="1">
      <alignment horizontal="left" indent="3"/>
    </xf>
    <xf numFmtId="0" fontId="0" fillId="4" borderId="64" xfId="0" applyFill="1" applyBorder="1" applyAlignment="1">
      <alignment horizontal="left" indent="3"/>
    </xf>
    <xf numFmtId="0" fontId="5" fillId="0" borderId="51" xfId="0" applyFont="1" applyFill="1" applyBorder="1" applyAlignment="1">
      <alignment horizontal="center"/>
    </xf>
    <xf numFmtId="0" fontId="0" fillId="4" borderId="55" xfId="0" applyFill="1" applyBorder="1" applyAlignment="1">
      <alignment horizontal="left" indent="3"/>
    </xf>
    <xf numFmtId="0" fontId="5" fillId="0" borderId="56" xfId="0" applyFont="1" applyFill="1" applyBorder="1" applyAlignment="1">
      <alignment horizontal="center"/>
    </xf>
    <xf numFmtId="0" fontId="9" fillId="7" borderId="33" xfId="0" applyFont="1" applyFill="1" applyBorder="1" applyAlignment="1">
      <alignment horizontal="left" vertical="center" wrapText="1"/>
    </xf>
    <xf numFmtId="0" fontId="9" fillId="7" borderId="34" xfId="0" applyFont="1" applyFill="1" applyBorder="1" applyAlignment="1">
      <alignment horizontal="left" vertical="center" wrapText="1"/>
    </xf>
    <xf numFmtId="0" fontId="9" fillId="7" borderId="35" xfId="0" applyFont="1" applyFill="1" applyBorder="1" applyAlignment="1">
      <alignment horizontal="left" vertical="center" wrapText="1"/>
    </xf>
    <xf numFmtId="165" fontId="0" fillId="2" borderId="1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0" xfId="0" applyNumberFormat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2" fillId="3" borderId="33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7" fillId="9" borderId="42" xfId="0" applyFont="1" applyFill="1" applyBorder="1" applyAlignment="1">
      <alignment horizontal="center" wrapText="1"/>
    </xf>
    <xf numFmtId="0" fontId="7" fillId="9" borderId="43" xfId="0" applyFont="1" applyFill="1" applyBorder="1" applyAlignment="1">
      <alignment horizontal="center" wrapText="1"/>
    </xf>
    <xf numFmtId="0" fontId="7" fillId="9" borderId="36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66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C8EC8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83"/>
  <sheetViews>
    <sheetView zoomScale="85" zoomScaleNormal="85" workbookViewId="0">
      <selection activeCell="E14" sqref="E14"/>
    </sheetView>
  </sheetViews>
  <sheetFormatPr baseColWidth="10" defaultColWidth="9.109375" defaultRowHeight="14.4" x14ac:dyDescent="0.3"/>
  <cols>
    <col min="1" max="1" width="2.88671875" style="3" customWidth="1"/>
    <col min="2" max="2" width="43.88671875" style="3" customWidth="1"/>
    <col min="3" max="3" width="54.6640625" style="3" customWidth="1"/>
    <col min="4" max="4" width="9.109375" style="3"/>
    <col min="5" max="5" width="105.5546875" style="3" customWidth="1"/>
    <col min="6" max="6" width="9.109375" style="3"/>
    <col min="7" max="8" width="0" style="3" hidden="1" customWidth="1"/>
    <col min="9" max="16384" width="9.109375" style="3"/>
  </cols>
  <sheetData>
    <row r="1" spans="2:8" ht="15.75" thickBot="1" x14ac:dyDescent="0.3"/>
    <row r="2" spans="2:8" ht="15" customHeight="1" x14ac:dyDescent="0.25">
      <c r="B2" s="252" t="s">
        <v>182</v>
      </c>
      <c r="C2" s="253"/>
      <c r="D2" s="254"/>
      <c r="G2" s="3" t="s">
        <v>78</v>
      </c>
      <c r="H2" s="3" t="s">
        <v>79</v>
      </c>
    </row>
    <row r="3" spans="2:8" ht="14.4" customHeight="1" x14ac:dyDescent="0.25">
      <c r="B3" s="179" t="s">
        <v>41</v>
      </c>
      <c r="C3" s="180" t="s">
        <v>7</v>
      </c>
      <c r="D3" s="181" t="s">
        <v>6</v>
      </c>
    </row>
    <row r="4" spans="2:8" ht="13.95" customHeight="1" x14ac:dyDescent="0.25">
      <c r="B4" s="182" t="s">
        <v>44</v>
      </c>
      <c r="C4" s="183"/>
      <c r="D4" s="184"/>
    </row>
    <row r="5" spans="2:8" ht="13.95" customHeight="1" x14ac:dyDescent="0.25">
      <c r="B5" s="185" t="s">
        <v>136</v>
      </c>
      <c r="C5" s="186" t="s">
        <v>79</v>
      </c>
      <c r="D5" s="187"/>
    </row>
    <row r="6" spans="2:8" ht="13.95" customHeight="1" thickBot="1" x14ac:dyDescent="0.3">
      <c r="B6" s="188" t="s">
        <v>137</v>
      </c>
      <c r="C6" s="189" t="s">
        <v>79</v>
      </c>
      <c r="D6" s="190"/>
    </row>
    <row r="7" spans="2:8" ht="28.5" customHeight="1" thickBot="1" x14ac:dyDescent="0.3"/>
    <row r="8" spans="2:8" ht="15" x14ac:dyDescent="0.25">
      <c r="B8" s="252" t="s">
        <v>181</v>
      </c>
      <c r="C8" s="253"/>
      <c r="D8" s="254"/>
    </row>
    <row r="9" spans="2:8" ht="15" x14ac:dyDescent="0.25">
      <c r="B9" s="179" t="s">
        <v>41</v>
      </c>
      <c r="C9" s="180" t="s">
        <v>7</v>
      </c>
      <c r="D9" s="181" t="s">
        <v>6</v>
      </c>
    </row>
    <row r="10" spans="2:8" ht="15" x14ac:dyDescent="0.25">
      <c r="B10" s="182" t="s">
        <v>8</v>
      </c>
      <c r="C10" s="191">
        <v>65</v>
      </c>
      <c r="D10" s="135" t="s">
        <v>5</v>
      </c>
    </row>
    <row r="11" spans="2:8" ht="15" x14ac:dyDescent="0.25">
      <c r="B11" s="185" t="s">
        <v>12</v>
      </c>
      <c r="C11" s="186">
        <v>4.5</v>
      </c>
      <c r="D11" s="135" t="s">
        <v>5</v>
      </c>
    </row>
    <row r="12" spans="2:8" ht="15" x14ac:dyDescent="0.25">
      <c r="B12" s="185" t="s">
        <v>14</v>
      </c>
      <c r="C12" s="186">
        <v>2.5</v>
      </c>
      <c r="D12" s="135" t="s">
        <v>5</v>
      </c>
    </row>
    <row r="13" spans="2:8" ht="15" x14ac:dyDescent="0.25">
      <c r="B13" s="185" t="s">
        <v>13</v>
      </c>
      <c r="C13" s="186">
        <v>2</v>
      </c>
      <c r="D13" s="135" t="s">
        <v>5</v>
      </c>
    </row>
    <row r="14" spans="2:8" ht="15.75" thickBot="1" x14ac:dyDescent="0.3">
      <c r="B14" s="188" t="s">
        <v>9</v>
      </c>
      <c r="C14" s="189">
        <v>20000</v>
      </c>
      <c r="D14" s="136" t="s">
        <v>10</v>
      </c>
    </row>
    <row r="15" spans="2:8" ht="15" x14ac:dyDescent="0.25">
      <c r="B15" s="94"/>
      <c r="C15" s="92"/>
      <c r="D15" s="91"/>
    </row>
    <row r="16" spans="2:8" ht="10.199999999999999" customHeight="1" thickBot="1" x14ac:dyDescent="0.35"/>
    <row r="17" spans="2:5" ht="19.95" customHeight="1" x14ac:dyDescent="0.3">
      <c r="B17" s="252" t="s">
        <v>183</v>
      </c>
      <c r="C17" s="253"/>
      <c r="D17" s="254"/>
    </row>
    <row r="18" spans="2:5" ht="19.95" customHeight="1" x14ac:dyDescent="0.3">
      <c r="B18" s="179"/>
      <c r="C18" s="180" t="s">
        <v>7</v>
      </c>
      <c r="D18" s="181" t="s">
        <v>6</v>
      </c>
    </row>
    <row r="19" spans="2:5" x14ac:dyDescent="0.3">
      <c r="B19" s="192" t="s">
        <v>156</v>
      </c>
      <c r="C19" s="191" t="s">
        <v>78</v>
      </c>
      <c r="D19" s="184"/>
      <c r="E19" s="193" t="s">
        <v>186</v>
      </c>
    </row>
    <row r="20" spans="2:5" x14ac:dyDescent="0.3">
      <c r="B20" s="179" t="s">
        <v>42</v>
      </c>
      <c r="C20" s="180"/>
      <c r="D20" s="181"/>
    </row>
    <row r="21" spans="2:5" x14ac:dyDescent="0.3">
      <c r="B21" s="194" t="s">
        <v>82</v>
      </c>
      <c r="C21" s="186" t="s">
        <v>78</v>
      </c>
      <c r="D21" s="187"/>
    </row>
    <row r="22" spans="2:5" ht="15" thickBot="1" x14ac:dyDescent="0.35">
      <c r="B22" s="195"/>
      <c r="C22" s="196"/>
      <c r="D22" s="190"/>
    </row>
    <row r="23" spans="2:5" ht="15" thickBot="1" x14ac:dyDescent="0.35"/>
    <row r="24" spans="2:5" x14ac:dyDescent="0.3">
      <c r="B24" s="252" t="s">
        <v>11</v>
      </c>
      <c r="C24" s="253"/>
      <c r="D24" s="254"/>
    </row>
    <row r="25" spans="2:5" x14ac:dyDescent="0.3">
      <c r="B25" s="179"/>
      <c r="C25" s="180" t="s">
        <v>7</v>
      </c>
      <c r="D25" s="181" t="s">
        <v>6</v>
      </c>
    </row>
    <row r="26" spans="2:5" x14ac:dyDescent="0.3">
      <c r="B26" s="197" t="s">
        <v>149</v>
      </c>
      <c r="C26" s="198" t="s">
        <v>78</v>
      </c>
      <c r="D26" s="199"/>
      <c r="E26" s="193" t="s">
        <v>184</v>
      </c>
    </row>
    <row r="27" spans="2:5" x14ac:dyDescent="0.3">
      <c r="B27" s="200" t="s">
        <v>41</v>
      </c>
      <c r="C27" s="180"/>
      <c r="D27" s="181"/>
    </row>
    <row r="28" spans="2:5" x14ac:dyDescent="0.3">
      <c r="B28" s="201" t="s">
        <v>151</v>
      </c>
      <c r="C28" s="202">
        <v>10</v>
      </c>
      <c r="D28" s="203" t="s">
        <v>45</v>
      </c>
    </row>
    <row r="29" spans="2:5" x14ac:dyDescent="0.3">
      <c r="B29" s="201" t="s">
        <v>330</v>
      </c>
      <c r="C29" s="202">
        <v>5</v>
      </c>
      <c r="D29" s="203" t="s">
        <v>5</v>
      </c>
    </row>
    <row r="30" spans="2:5" x14ac:dyDescent="0.3">
      <c r="B30" s="200" t="s">
        <v>39</v>
      </c>
      <c r="C30" s="180"/>
      <c r="D30" s="181"/>
      <c r="E30" s="204"/>
    </row>
    <row r="31" spans="2:5" x14ac:dyDescent="0.3">
      <c r="B31" s="205" t="s">
        <v>54</v>
      </c>
      <c r="C31" s="202">
        <v>7</v>
      </c>
      <c r="D31" s="203"/>
    </row>
    <row r="32" spans="2:5" x14ac:dyDescent="0.3">
      <c r="B32" s="200" t="s">
        <v>42</v>
      </c>
      <c r="C32" s="180"/>
      <c r="D32" s="181"/>
    </row>
    <row r="33" spans="2:5" x14ac:dyDescent="0.3">
      <c r="B33" s="206" t="s">
        <v>71</v>
      </c>
      <c r="C33" s="207">
        <v>200</v>
      </c>
      <c r="D33" s="208"/>
    </row>
    <row r="34" spans="2:5" x14ac:dyDescent="0.3">
      <c r="B34" s="209" t="s">
        <v>72</v>
      </c>
      <c r="C34" s="210">
        <v>50</v>
      </c>
      <c r="D34" s="187"/>
    </row>
    <row r="35" spans="2:5" x14ac:dyDescent="0.3">
      <c r="B35" s="209" t="s">
        <v>40</v>
      </c>
      <c r="C35" s="210">
        <v>200</v>
      </c>
      <c r="D35" s="187" t="s">
        <v>5</v>
      </c>
    </row>
    <row r="36" spans="2:5" x14ac:dyDescent="0.3">
      <c r="B36" s="211" t="s">
        <v>331</v>
      </c>
      <c r="C36" s="210">
        <v>10</v>
      </c>
      <c r="D36" s="212"/>
    </row>
    <row r="37" spans="2:5" x14ac:dyDescent="0.3">
      <c r="B37" s="211" t="s">
        <v>46</v>
      </c>
      <c r="C37" s="186">
        <v>4</v>
      </c>
      <c r="D37" s="212"/>
    </row>
    <row r="38" spans="2:5" ht="14.4" customHeight="1" x14ac:dyDescent="0.3">
      <c r="B38" s="213"/>
      <c r="C38" s="214"/>
      <c r="D38" s="212"/>
    </row>
    <row r="39" spans="2:5" ht="16.95" customHeight="1" x14ac:dyDescent="0.3">
      <c r="B39" s="213"/>
      <c r="C39" s="214"/>
      <c r="D39" s="212"/>
    </row>
    <row r="40" spans="2:5" x14ac:dyDescent="0.3">
      <c r="B40" s="215" t="s">
        <v>150</v>
      </c>
      <c r="C40" s="186" t="s">
        <v>78</v>
      </c>
      <c r="D40" s="212"/>
      <c r="E40" s="193" t="s">
        <v>186</v>
      </c>
    </row>
    <row r="41" spans="2:5" x14ac:dyDescent="0.3">
      <c r="B41" s="200" t="s">
        <v>41</v>
      </c>
      <c r="C41" s="180"/>
      <c r="D41" s="181"/>
    </row>
    <row r="42" spans="2:5" x14ac:dyDescent="0.3">
      <c r="B42" s="209" t="s">
        <v>152</v>
      </c>
      <c r="C42" s="186">
        <v>20</v>
      </c>
      <c r="D42" s="187" t="s">
        <v>45</v>
      </c>
    </row>
    <row r="43" spans="2:5" x14ac:dyDescent="0.3">
      <c r="B43" s="209" t="s">
        <v>153</v>
      </c>
      <c r="C43" s="186">
        <v>18</v>
      </c>
      <c r="D43" s="187" t="s">
        <v>5</v>
      </c>
    </row>
    <row r="44" spans="2:5" x14ac:dyDescent="0.3">
      <c r="B44" s="200" t="s">
        <v>39</v>
      </c>
      <c r="C44" s="180"/>
      <c r="D44" s="181"/>
    </row>
    <row r="45" spans="2:5" x14ac:dyDescent="0.3">
      <c r="B45" s="216" t="s">
        <v>54</v>
      </c>
      <c r="C45" s="186">
        <v>8</v>
      </c>
      <c r="D45" s="187"/>
    </row>
    <row r="46" spans="2:5" x14ac:dyDescent="0.3">
      <c r="B46" s="200" t="s">
        <v>42</v>
      </c>
      <c r="C46" s="180"/>
      <c r="D46" s="181"/>
    </row>
    <row r="47" spans="2:5" x14ac:dyDescent="0.3">
      <c r="B47" s="209" t="s">
        <v>71</v>
      </c>
      <c r="C47" s="210">
        <v>200</v>
      </c>
      <c r="D47" s="187"/>
    </row>
    <row r="48" spans="2:5" x14ac:dyDescent="0.3">
      <c r="B48" s="209" t="s">
        <v>72</v>
      </c>
      <c r="C48" s="210">
        <v>50</v>
      </c>
      <c r="D48" s="187"/>
    </row>
    <row r="49" spans="2:5" x14ac:dyDescent="0.3">
      <c r="B49" s="209" t="s">
        <v>40</v>
      </c>
      <c r="C49" s="210">
        <v>200</v>
      </c>
      <c r="D49" s="187" t="s">
        <v>5</v>
      </c>
    </row>
    <row r="50" spans="2:5" x14ac:dyDescent="0.3">
      <c r="B50" s="209" t="s">
        <v>331</v>
      </c>
      <c r="C50" s="210">
        <v>10</v>
      </c>
      <c r="D50" s="187"/>
    </row>
    <row r="51" spans="2:5" ht="15" thickBot="1" x14ac:dyDescent="0.35">
      <c r="B51" s="217" t="s">
        <v>46</v>
      </c>
      <c r="C51" s="189">
        <v>4</v>
      </c>
      <c r="D51" s="190"/>
    </row>
    <row r="52" spans="2:5" ht="13.2" customHeight="1" x14ac:dyDescent="0.3">
      <c r="B52" s="94"/>
      <c r="C52" s="92"/>
      <c r="D52" s="91"/>
    </row>
    <row r="53" spans="2:5" ht="13.2" customHeight="1" thickBot="1" x14ac:dyDescent="0.35">
      <c r="B53" s="94"/>
      <c r="C53" s="92"/>
      <c r="D53" s="91"/>
    </row>
    <row r="54" spans="2:5" x14ac:dyDescent="0.3">
      <c r="B54" s="252" t="s">
        <v>68</v>
      </c>
      <c r="C54" s="253"/>
      <c r="D54" s="254"/>
    </row>
    <row r="55" spans="2:5" x14ac:dyDescent="0.3">
      <c r="B55" s="179"/>
      <c r="C55" s="180" t="s">
        <v>7</v>
      </c>
      <c r="D55" s="180" t="s">
        <v>6</v>
      </c>
    </row>
    <row r="56" spans="2:5" x14ac:dyDescent="0.3">
      <c r="B56" s="192" t="s">
        <v>155</v>
      </c>
      <c r="C56" s="191" t="s">
        <v>78</v>
      </c>
      <c r="D56" s="184"/>
      <c r="E56" s="193" t="s">
        <v>186</v>
      </c>
    </row>
    <row r="57" spans="2:5" x14ac:dyDescent="0.3">
      <c r="B57" s="200" t="s">
        <v>41</v>
      </c>
      <c r="C57" s="180"/>
      <c r="D57" s="181"/>
    </row>
    <row r="58" spans="2:5" x14ac:dyDescent="0.3">
      <c r="B58" s="209" t="s">
        <v>85</v>
      </c>
      <c r="C58" s="214">
        <v>14</v>
      </c>
      <c r="D58" s="187"/>
    </row>
    <row r="59" spans="2:5" x14ac:dyDescent="0.3">
      <c r="B59" s="209" t="s">
        <v>69</v>
      </c>
      <c r="C59" s="214">
        <v>5</v>
      </c>
      <c r="D59" s="187" t="s">
        <v>5</v>
      </c>
    </row>
    <row r="60" spans="2:5" x14ac:dyDescent="0.3">
      <c r="B60" s="200" t="s">
        <v>39</v>
      </c>
      <c r="C60" s="180"/>
      <c r="D60" s="181"/>
    </row>
    <row r="61" spans="2:5" x14ac:dyDescent="0.3">
      <c r="B61" s="218" t="s">
        <v>88</v>
      </c>
      <c r="C61" s="214">
        <v>2</v>
      </c>
      <c r="D61" s="187"/>
    </row>
    <row r="62" spans="2:5" x14ac:dyDescent="0.3">
      <c r="B62" s="216" t="s">
        <v>87</v>
      </c>
      <c r="C62" s="219">
        <v>0</v>
      </c>
      <c r="D62" s="187"/>
    </row>
    <row r="63" spans="2:5" x14ac:dyDescent="0.3">
      <c r="B63" s="200" t="s">
        <v>42</v>
      </c>
      <c r="C63" s="180"/>
      <c r="D63" s="181"/>
    </row>
    <row r="64" spans="2:5" x14ac:dyDescent="0.3">
      <c r="B64" s="209" t="s">
        <v>73</v>
      </c>
      <c r="C64" s="219">
        <v>200</v>
      </c>
      <c r="D64" s="187"/>
    </row>
    <row r="65" spans="2:5" x14ac:dyDescent="0.3">
      <c r="B65" s="209" t="s">
        <v>74</v>
      </c>
      <c r="C65" s="219">
        <v>50</v>
      </c>
      <c r="D65" s="187"/>
    </row>
    <row r="66" spans="2:5" x14ac:dyDescent="0.3">
      <c r="B66" s="209" t="s">
        <v>46</v>
      </c>
      <c r="C66" s="219"/>
      <c r="D66" s="187"/>
    </row>
    <row r="67" spans="2:5" x14ac:dyDescent="0.3">
      <c r="B67" s="220" t="s">
        <v>40</v>
      </c>
      <c r="C67" s="219"/>
      <c r="D67" s="187" t="s">
        <v>5</v>
      </c>
      <c r="E67" s="55"/>
    </row>
    <row r="68" spans="2:5" x14ac:dyDescent="0.3">
      <c r="B68" s="221" t="s">
        <v>331</v>
      </c>
      <c r="C68" s="222"/>
      <c r="D68" s="212"/>
      <c r="E68" s="55"/>
    </row>
    <row r="69" spans="2:5" ht="12" customHeight="1" x14ac:dyDescent="0.3">
      <c r="B69" s="213"/>
      <c r="C69" s="214"/>
      <c r="D69" s="212"/>
    </row>
    <row r="70" spans="2:5" ht="13.95" customHeight="1" x14ac:dyDescent="0.3">
      <c r="B70" s="213"/>
      <c r="C70" s="214"/>
      <c r="D70" s="212"/>
    </row>
    <row r="71" spans="2:5" x14ac:dyDescent="0.3">
      <c r="B71" s="215" t="s">
        <v>154</v>
      </c>
      <c r="C71" s="186" t="s">
        <v>78</v>
      </c>
      <c r="D71" s="212"/>
      <c r="E71" s="193" t="s">
        <v>186</v>
      </c>
    </row>
    <row r="72" spans="2:5" x14ac:dyDescent="0.3">
      <c r="B72" s="200" t="s">
        <v>41</v>
      </c>
      <c r="C72" s="180"/>
      <c r="D72" s="181"/>
    </row>
    <row r="73" spans="2:5" x14ac:dyDescent="0.3">
      <c r="B73" s="209" t="s">
        <v>86</v>
      </c>
      <c r="C73" s="214">
        <v>14</v>
      </c>
      <c r="D73" s="187" t="s">
        <v>45</v>
      </c>
    </row>
    <row r="74" spans="2:5" x14ac:dyDescent="0.3">
      <c r="B74" s="209" t="s">
        <v>70</v>
      </c>
      <c r="C74" s="214">
        <v>12</v>
      </c>
      <c r="D74" s="187" t="s">
        <v>5</v>
      </c>
    </row>
    <row r="75" spans="2:5" x14ac:dyDescent="0.3">
      <c r="B75" s="200" t="s">
        <v>39</v>
      </c>
      <c r="C75" s="180"/>
      <c r="D75" s="181"/>
    </row>
    <row r="76" spans="2:5" x14ac:dyDescent="0.3">
      <c r="B76" s="218" t="s">
        <v>88</v>
      </c>
      <c r="C76" s="214"/>
      <c r="D76" s="187"/>
    </row>
    <row r="77" spans="2:5" x14ac:dyDescent="0.3">
      <c r="B77" s="216" t="s">
        <v>87</v>
      </c>
      <c r="C77" s="214">
        <v>1</v>
      </c>
      <c r="D77" s="187"/>
    </row>
    <row r="78" spans="2:5" x14ac:dyDescent="0.3">
      <c r="B78" s="200" t="s">
        <v>42</v>
      </c>
      <c r="C78" s="180"/>
      <c r="D78" s="181"/>
    </row>
    <row r="79" spans="2:5" x14ac:dyDescent="0.3">
      <c r="B79" s="209" t="s">
        <v>73</v>
      </c>
      <c r="C79" s="219">
        <v>200</v>
      </c>
      <c r="D79" s="187"/>
    </row>
    <row r="80" spans="2:5" x14ac:dyDescent="0.3">
      <c r="B80" s="209" t="s">
        <v>74</v>
      </c>
      <c r="C80" s="219">
        <v>50</v>
      </c>
      <c r="D80" s="187"/>
    </row>
    <row r="81" spans="2:4" x14ac:dyDescent="0.3">
      <c r="B81" s="209" t="s">
        <v>46</v>
      </c>
      <c r="C81" s="219"/>
      <c r="D81" s="187"/>
    </row>
    <row r="82" spans="2:4" x14ac:dyDescent="0.3">
      <c r="B82" s="220" t="s">
        <v>40</v>
      </c>
      <c r="C82" s="219"/>
      <c r="D82" s="187" t="s">
        <v>5</v>
      </c>
    </row>
    <row r="83" spans="2:4" ht="15" thickBot="1" x14ac:dyDescent="0.35">
      <c r="B83" s="223" t="s">
        <v>331</v>
      </c>
      <c r="C83" s="224"/>
      <c r="D83" s="190"/>
    </row>
  </sheetData>
  <mergeCells count="5">
    <mergeCell ref="B8:D8"/>
    <mergeCell ref="B2:D2"/>
    <mergeCell ref="B17:D17"/>
    <mergeCell ref="B24:D24"/>
    <mergeCell ref="B54:D54"/>
  </mergeCells>
  <dataValidations count="1">
    <dataValidation type="list" allowBlank="1" showInputMessage="1" showErrorMessage="1" sqref="C56 C4:C6 C26 C19:C21 C40 C71">
      <formula1>$G$2:$H$2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56"/>
  <sheetViews>
    <sheetView tabSelected="1" zoomScale="55" zoomScaleNormal="55" workbookViewId="0">
      <pane xSplit="3" ySplit="3" topLeftCell="G4" activePane="bottomRight" state="frozenSplit"/>
      <selection pane="topRight" activeCell="D1" sqref="D1"/>
      <selection pane="bottomLeft" activeCell="A25" sqref="A25"/>
      <selection pane="bottomRight" activeCell="R34" sqref="R34"/>
    </sheetView>
  </sheetViews>
  <sheetFormatPr baseColWidth="10" defaultColWidth="9.109375" defaultRowHeight="14.4" outlineLevelRow="1" x14ac:dyDescent="0.3"/>
  <cols>
    <col min="1" max="2" width="17.21875" style="1" customWidth="1"/>
    <col min="3" max="3" width="39.77734375" style="1" customWidth="1"/>
    <col min="4" max="4" width="22.5546875" style="1" customWidth="1"/>
    <col min="5" max="5" width="17.6640625" style="1" customWidth="1"/>
    <col min="6" max="6" width="16.6640625" style="1" customWidth="1"/>
    <col min="7" max="7" width="23.44140625" style="1" customWidth="1"/>
    <col min="8" max="8" width="9.88671875" style="1" customWidth="1"/>
    <col min="9" max="9" width="9.6640625" style="1" customWidth="1"/>
    <col min="10" max="10" width="13" style="1" bestFit="1" customWidth="1"/>
    <col min="11" max="11" width="20.77734375" style="1" customWidth="1"/>
    <col min="12" max="13" width="8.77734375" style="1" customWidth="1"/>
    <col min="14" max="14" width="11.5546875" style="1" customWidth="1"/>
    <col min="15" max="15" width="9.77734375" style="1" customWidth="1"/>
    <col min="16" max="16" width="10.77734375" style="1" customWidth="1"/>
    <col min="17" max="17" width="13.6640625" style="1" customWidth="1"/>
    <col min="18" max="18" width="62.88671875" style="1" customWidth="1"/>
    <col min="19" max="19" width="14.109375" style="1" customWidth="1"/>
    <col min="20" max="20" width="11.5546875" style="1" customWidth="1"/>
    <col min="21" max="21" width="12.109375" style="1" customWidth="1"/>
    <col min="22" max="22" width="10.88671875" style="1" customWidth="1"/>
    <col min="23" max="23" width="19.6640625" style="1" customWidth="1"/>
    <col min="24" max="24" width="11.6640625" style="1" customWidth="1"/>
    <col min="25" max="25" width="8.88671875" style="1" customWidth="1"/>
    <col min="26" max="26" width="11.88671875" style="1" customWidth="1"/>
    <col min="27" max="27" width="10.33203125" style="1" customWidth="1"/>
    <col min="28" max="29" width="11.88671875" style="1" customWidth="1"/>
    <col min="30" max="30" width="58.44140625" style="141" hidden="1" customWidth="1"/>
    <col min="31" max="16384" width="9.109375" style="1"/>
  </cols>
  <sheetData>
    <row r="1" spans="1:33" ht="21" customHeight="1" thickBot="1" x14ac:dyDescent="0.35">
      <c r="AE1" s="1" t="s">
        <v>204</v>
      </c>
      <c r="AF1" s="1" t="s">
        <v>205</v>
      </c>
      <c r="AG1" s="1" t="s">
        <v>206</v>
      </c>
    </row>
    <row r="2" spans="1:33" ht="34.200000000000003" customHeight="1" thickBot="1" x14ac:dyDescent="0.35">
      <c r="A2" s="255" t="s">
        <v>0</v>
      </c>
      <c r="B2" s="255" t="s">
        <v>1</v>
      </c>
      <c r="C2" s="255" t="s">
        <v>3</v>
      </c>
      <c r="D2" s="272" t="s">
        <v>298</v>
      </c>
      <c r="E2" s="273"/>
      <c r="F2" s="273"/>
      <c r="G2" s="274"/>
      <c r="H2" s="280" t="s">
        <v>125</v>
      </c>
      <c r="I2" s="280"/>
      <c r="J2" s="281"/>
      <c r="K2" s="278" t="s">
        <v>49</v>
      </c>
      <c r="L2" s="279"/>
      <c r="M2" s="257" t="s">
        <v>50</v>
      </c>
      <c r="N2" s="258"/>
      <c r="O2" s="258"/>
      <c r="P2" s="258"/>
      <c r="Q2" s="258"/>
      <c r="R2" s="258"/>
      <c r="S2" s="258"/>
      <c r="T2" s="258"/>
      <c r="U2" s="258"/>
      <c r="V2" s="259"/>
      <c r="W2" s="260" t="s">
        <v>76</v>
      </c>
      <c r="X2" s="275" t="s">
        <v>228</v>
      </c>
      <c r="Y2" s="277"/>
      <c r="Z2" s="275" t="s">
        <v>229</v>
      </c>
      <c r="AA2" s="277"/>
      <c r="AB2" s="275" t="s">
        <v>230</v>
      </c>
      <c r="AC2" s="276"/>
      <c r="AD2" s="56"/>
    </row>
    <row r="3" spans="1:33" ht="27.6" customHeight="1" thickBot="1" x14ac:dyDescent="0.35">
      <c r="A3" s="256"/>
      <c r="B3" s="256"/>
      <c r="C3" s="256"/>
      <c r="D3" s="242" t="s">
        <v>236</v>
      </c>
      <c r="E3" s="242" t="s">
        <v>233</v>
      </c>
      <c r="F3" s="242" t="s">
        <v>234</v>
      </c>
      <c r="G3" s="242" t="s">
        <v>235</v>
      </c>
      <c r="H3" s="68" t="s">
        <v>126</v>
      </c>
      <c r="I3" s="68" t="s">
        <v>127</v>
      </c>
      <c r="J3" s="67" t="s">
        <v>128</v>
      </c>
      <c r="K3" s="25" t="s">
        <v>47</v>
      </c>
      <c r="L3" s="20" t="s">
        <v>53</v>
      </c>
      <c r="M3" s="29" t="s">
        <v>43</v>
      </c>
      <c r="N3" s="12" t="s">
        <v>222</v>
      </c>
      <c r="O3" s="12" t="s">
        <v>223</v>
      </c>
      <c r="P3" s="12" t="s">
        <v>224</v>
      </c>
      <c r="Q3" s="12" t="s">
        <v>98</v>
      </c>
      <c r="R3" s="12" t="s">
        <v>97</v>
      </c>
      <c r="S3" s="78" t="s">
        <v>129</v>
      </c>
      <c r="T3" s="13" t="s">
        <v>225</v>
      </c>
      <c r="U3" s="13" t="s">
        <v>226</v>
      </c>
      <c r="V3" s="13" t="s">
        <v>227</v>
      </c>
      <c r="W3" s="261"/>
      <c r="X3" s="60" t="s">
        <v>48</v>
      </c>
      <c r="Y3" s="60" t="s">
        <v>101</v>
      </c>
      <c r="Z3" s="60" t="s">
        <v>48</v>
      </c>
      <c r="AA3" s="60" t="s">
        <v>102</v>
      </c>
      <c r="AB3" s="60" t="s">
        <v>48</v>
      </c>
      <c r="AC3" s="158" t="s">
        <v>101</v>
      </c>
      <c r="AD3" s="142" t="s">
        <v>111</v>
      </c>
    </row>
    <row r="4" spans="1:33" ht="43.95" customHeight="1" outlineLevel="1" thickBot="1" x14ac:dyDescent="0.35">
      <c r="A4" s="266" t="s">
        <v>33</v>
      </c>
      <c r="B4" s="270" t="s">
        <v>2</v>
      </c>
      <c r="C4" s="26" t="s">
        <v>240</v>
      </c>
      <c r="D4" s="26" t="s">
        <v>237</v>
      </c>
      <c r="E4" s="4" t="s">
        <v>238</v>
      </c>
      <c r="F4" s="26" t="s">
        <v>239</v>
      </c>
      <c r="G4" s="4" t="s">
        <v>241</v>
      </c>
      <c r="H4" s="10" t="s">
        <v>4</v>
      </c>
      <c r="I4" s="10"/>
      <c r="J4" s="10"/>
      <c r="K4" s="82" t="s">
        <v>140</v>
      </c>
      <c r="L4" s="61">
        <f t="shared" ref="L4:L18" si="0">IF(OR(H4="X",H4="TBC"),WP,IF(J4="X",WT,IF(OR(I4="X",AND(I4="TBC",J4="TBC")),WS,0)))</f>
        <v>1.8515151515151516E-2</v>
      </c>
      <c r="M4" s="23">
        <f>'A-Input Data'!$C$10</f>
        <v>65</v>
      </c>
      <c r="N4" s="154">
        <v>100</v>
      </c>
      <c r="O4" s="154">
        <v>90</v>
      </c>
      <c r="P4" s="154">
        <v>100</v>
      </c>
      <c r="Q4" s="14" t="s">
        <v>51</v>
      </c>
      <c r="R4" s="248" t="s">
        <v>306</v>
      </c>
      <c r="S4" s="66" t="s">
        <v>131</v>
      </c>
      <c r="T4" s="26">
        <f>IF(AND(ISNUMBER(N4)=TRUE, N4&gt;=$M4),1,0)</f>
        <v>1</v>
      </c>
      <c r="U4" s="26">
        <f t="shared" ref="U4:V4" si="1">IF(AND(ISNUMBER(O4)=TRUE, O4&gt;=$M4),1,0)</f>
        <v>1</v>
      </c>
      <c r="V4" s="26">
        <f t="shared" si="1"/>
        <v>1</v>
      </c>
      <c r="W4" s="17" t="s">
        <v>57</v>
      </c>
      <c r="X4" s="19" t="str">
        <f t="shared" ref="X4:X8" si="2">IF(T4=1,"GO", "NO GO")</f>
        <v>GO</v>
      </c>
      <c r="Y4" s="21">
        <f t="shared" ref="Y4:Y52" si="3">L4*T4</f>
        <v>1.8515151515151516E-2</v>
      </c>
      <c r="Z4" s="19" t="str">
        <f t="shared" ref="Z4:Z8" si="4">IF(U4=1,"GO", "NO GO")</f>
        <v>GO</v>
      </c>
      <c r="AA4" s="153">
        <f>L4*U4</f>
        <v>1.8515151515151516E-2</v>
      </c>
      <c r="AB4" s="19" t="str">
        <f t="shared" ref="AB4:AB8" si="5">IF(V4=1,"GO", "NO GO")</f>
        <v>GO</v>
      </c>
      <c r="AC4" s="161">
        <f>L4*V4</f>
        <v>1.8515151515151516E-2</v>
      </c>
      <c r="AD4" s="142"/>
    </row>
    <row r="5" spans="1:33" ht="41.4" customHeight="1" outlineLevel="1" thickBot="1" x14ac:dyDescent="0.35">
      <c r="A5" s="266"/>
      <c r="B5" s="270"/>
      <c r="C5" s="147" t="s">
        <v>299</v>
      </c>
      <c r="D5" s="147" t="s">
        <v>242</v>
      </c>
      <c r="E5" s="147" t="s">
        <v>251</v>
      </c>
      <c r="F5" s="26" t="s">
        <v>239</v>
      </c>
      <c r="G5" s="147" t="s">
        <v>332</v>
      </c>
      <c r="H5" s="6" t="s">
        <v>4</v>
      </c>
      <c r="I5" s="6"/>
      <c r="J5" s="6"/>
      <c r="K5" s="83" t="s">
        <v>140</v>
      </c>
      <c r="L5" s="62">
        <f t="shared" si="0"/>
        <v>1.8515151515151516E-2</v>
      </c>
      <c r="M5" s="7" t="s">
        <v>2</v>
      </c>
      <c r="N5" s="148" t="s">
        <v>78</v>
      </c>
      <c r="O5" s="148" t="s">
        <v>78</v>
      </c>
      <c r="P5" s="148" t="s">
        <v>78</v>
      </c>
      <c r="Q5" s="2" t="s">
        <v>51</v>
      </c>
      <c r="R5" s="149" t="s">
        <v>100</v>
      </c>
      <c r="S5" s="15" t="s">
        <v>130</v>
      </c>
      <c r="T5" s="2">
        <f>IF(N5="YES",1,0)</f>
        <v>1</v>
      </c>
      <c r="U5" s="2">
        <f>IF(O5="YES",1,0)</f>
        <v>1</v>
      </c>
      <c r="V5" s="2">
        <f>IF(P5="YES",1,0)</f>
        <v>1</v>
      </c>
      <c r="W5" s="17" t="s">
        <v>57</v>
      </c>
      <c r="X5" s="19" t="str">
        <f t="shared" si="2"/>
        <v>GO</v>
      </c>
      <c r="Y5" s="22">
        <f t="shared" si="3"/>
        <v>1.8515151515151516E-2</v>
      </c>
      <c r="Z5" s="19" t="str">
        <f t="shared" si="4"/>
        <v>GO</v>
      </c>
      <c r="AA5" s="153">
        <f t="shared" ref="AA5" si="6">L5*U5</f>
        <v>1.8515151515151516E-2</v>
      </c>
      <c r="AB5" s="19" t="str">
        <f t="shared" si="5"/>
        <v>GO</v>
      </c>
      <c r="AC5" s="162">
        <f t="shared" ref="AC5" si="7">L5*V5</f>
        <v>1.8515151515151516E-2</v>
      </c>
      <c r="AD5" s="152"/>
    </row>
    <row r="6" spans="1:33" ht="47.4" customHeight="1" outlineLevel="1" thickBot="1" x14ac:dyDescent="0.35">
      <c r="A6" s="266"/>
      <c r="B6" s="270"/>
      <c r="C6" s="147" t="s">
        <v>243</v>
      </c>
      <c r="D6" s="26" t="s">
        <v>237</v>
      </c>
      <c r="E6" s="4" t="s">
        <v>238</v>
      </c>
      <c r="F6" s="26" t="s">
        <v>239</v>
      </c>
      <c r="G6" s="4" t="s">
        <v>241</v>
      </c>
      <c r="H6" s="6" t="s">
        <v>4</v>
      </c>
      <c r="I6" s="2"/>
      <c r="J6" s="2"/>
      <c r="K6" s="83" t="s">
        <v>140</v>
      </c>
      <c r="L6" s="62">
        <f t="shared" si="0"/>
        <v>1.8515151515151516E-2</v>
      </c>
      <c r="M6" s="23">
        <f>'A-Input Data'!$C$10</f>
        <v>65</v>
      </c>
      <c r="N6" s="148">
        <v>82</v>
      </c>
      <c r="O6" s="148">
        <v>85</v>
      </c>
      <c r="P6" s="148">
        <v>88</v>
      </c>
      <c r="Q6" s="5" t="s">
        <v>51</v>
      </c>
      <c r="R6" s="149" t="s">
        <v>306</v>
      </c>
      <c r="S6" s="17" t="s">
        <v>131</v>
      </c>
      <c r="T6" s="26">
        <f>IF(AND(ISNUMBER(N6)=TRUE, N6&gt;=$M6),1,0)</f>
        <v>1</v>
      </c>
      <c r="U6" s="26">
        <f t="shared" ref="U6:V8" si="8">IF(AND(ISNUMBER(O6)=TRUE, O6&gt;=$M6),1,0)</f>
        <v>1</v>
      </c>
      <c r="V6" s="26">
        <f t="shared" si="8"/>
        <v>1</v>
      </c>
      <c r="W6" s="17" t="s">
        <v>57</v>
      </c>
      <c r="X6" s="19" t="str">
        <f t="shared" si="2"/>
        <v>GO</v>
      </c>
      <c r="Y6" s="22">
        <f t="shared" si="3"/>
        <v>1.8515151515151516E-2</v>
      </c>
      <c r="Z6" s="19" t="str">
        <f t="shared" si="4"/>
        <v>GO</v>
      </c>
      <c r="AA6" s="153">
        <f t="shared" ref="AA6:AA52" si="9">L6*U6</f>
        <v>1.8515151515151516E-2</v>
      </c>
      <c r="AB6" s="19" t="str">
        <f t="shared" si="5"/>
        <v>GO</v>
      </c>
      <c r="AC6" s="162">
        <f t="shared" ref="AC6:AC52" si="10">L6*V6</f>
        <v>1.8515151515151516E-2</v>
      </c>
      <c r="AD6" s="142"/>
    </row>
    <row r="7" spans="1:33" ht="45.6" customHeight="1" outlineLevel="1" thickBot="1" x14ac:dyDescent="0.35">
      <c r="A7" s="266"/>
      <c r="B7" s="270"/>
      <c r="C7" s="147" t="s">
        <v>244</v>
      </c>
      <c r="D7" s="26" t="s">
        <v>237</v>
      </c>
      <c r="E7" s="4" t="s">
        <v>238</v>
      </c>
      <c r="F7" s="26" t="s">
        <v>239</v>
      </c>
      <c r="G7" s="4" t="s">
        <v>12</v>
      </c>
      <c r="H7" s="6" t="s">
        <v>4</v>
      </c>
      <c r="I7" s="2"/>
      <c r="J7" s="2"/>
      <c r="K7" s="83" t="s">
        <v>140</v>
      </c>
      <c r="L7" s="62">
        <f t="shared" si="0"/>
        <v>1.8515151515151516E-2</v>
      </c>
      <c r="M7" s="23">
        <f>'A-Input Data'!$C$11</f>
        <v>4.5</v>
      </c>
      <c r="N7" s="148">
        <v>8</v>
      </c>
      <c r="O7" s="148">
        <v>8</v>
      </c>
      <c r="P7" s="148">
        <v>8</v>
      </c>
      <c r="Q7" s="5" t="s">
        <v>51</v>
      </c>
      <c r="R7" s="149" t="s">
        <v>94</v>
      </c>
      <c r="S7" s="17" t="s">
        <v>131</v>
      </c>
      <c r="T7" s="26">
        <f>IF(AND(ISNUMBER(N7)=TRUE, N7&gt;=$M7),1,0)</f>
        <v>1</v>
      </c>
      <c r="U7" s="26">
        <f t="shared" si="8"/>
        <v>1</v>
      </c>
      <c r="V7" s="26">
        <f t="shared" si="8"/>
        <v>1</v>
      </c>
      <c r="W7" s="17" t="s">
        <v>57</v>
      </c>
      <c r="X7" s="19" t="str">
        <f t="shared" si="2"/>
        <v>GO</v>
      </c>
      <c r="Y7" s="22">
        <f t="shared" si="3"/>
        <v>1.8515151515151516E-2</v>
      </c>
      <c r="Z7" s="19" t="str">
        <f t="shared" si="4"/>
        <v>GO</v>
      </c>
      <c r="AA7" s="153">
        <f t="shared" si="9"/>
        <v>1.8515151515151516E-2</v>
      </c>
      <c r="AB7" s="19" t="str">
        <f t="shared" si="5"/>
        <v>GO</v>
      </c>
      <c r="AC7" s="162">
        <f t="shared" si="10"/>
        <v>1.8515151515151516E-2</v>
      </c>
      <c r="AD7" s="142"/>
    </row>
    <row r="8" spans="1:33" ht="45.6" customHeight="1" outlineLevel="1" thickBot="1" x14ac:dyDescent="0.35">
      <c r="A8" s="266"/>
      <c r="B8" s="270"/>
      <c r="C8" s="147" t="s">
        <v>247</v>
      </c>
      <c r="D8" s="26" t="s">
        <v>237</v>
      </c>
      <c r="E8" s="4" t="s">
        <v>245</v>
      </c>
      <c r="F8" s="26" t="s">
        <v>239</v>
      </c>
      <c r="G8" s="2" t="s">
        <v>246</v>
      </c>
      <c r="H8" s="6" t="s">
        <v>4</v>
      </c>
      <c r="I8" s="2"/>
      <c r="J8" s="2"/>
      <c r="K8" s="83" t="s">
        <v>140</v>
      </c>
      <c r="L8" s="62">
        <f t="shared" si="0"/>
        <v>1.8515151515151516E-2</v>
      </c>
      <c r="M8" s="23">
        <f>9.8*'A-Input Data'!$C$14</f>
        <v>196000</v>
      </c>
      <c r="N8" s="148">
        <v>313600</v>
      </c>
      <c r="O8" s="148">
        <v>313600</v>
      </c>
      <c r="P8" s="148">
        <v>313600</v>
      </c>
      <c r="Q8" s="5" t="s">
        <v>51</v>
      </c>
      <c r="R8" s="149" t="s">
        <v>95</v>
      </c>
      <c r="S8" s="17" t="s">
        <v>131</v>
      </c>
      <c r="T8" s="26">
        <f>IF(AND(ISNUMBER(N8)=TRUE, N8&gt;=$M8),1,0)</f>
        <v>1</v>
      </c>
      <c r="U8" s="26">
        <f t="shared" si="8"/>
        <v>1</v>
      </c>
      <c r="V8" s="26">
        <f t="shared" si="8"/>
        <v>1</v>
      </c>
      <c r="W8" s="17" t="s">
        <v>57</v>
      </c>
      <c r="X8" s="19" t="str">
        <f t="shared" si="2"/>
        <v>GO</v>
      </c>
      <c r="Y8" s="167">
        <f t="shared" si="3"/>
        <v>1.8515151515151516E-2</v>
      </c>
      <c r="Z8" s="19" t="str">
        <f t="shared" si="4"/>
        <v>GO</v>
      </c>
      <c r="AA8" s="165">
        <f t="shared" si="9"/>
        <v>1.8515151515151516E-2</v>
      </c>
      <c r="AB8" s="19" t="str">
        <f t="shared" si="5"/>
        <v>GO</v>
      </c>
      <c r="AC8" s="163">
        <f t="shared" si="10"/>
        <v>1.8515151515151516E-2</v>
      </c>
      <c r="AD8" s="142"/>
    </row>
    <row r="9" spans="1:33" ht="48" customHeight="1" outlineLevel="1" thickBot="1" x14ac:dyDescent="0.35">
      <c r="A9" s="266"/>
      <c r="B9" s="270"/>
      <c r="C9" s="57" t="s">
        <v>23</v>
      </c>
      <c r="D9" s="26" t="s">
        <v>237</v>
      </c>
      <c r="E9" s="4" t="s">
        <v>238</v>
      </c>
      <c r="F9" s="26" t="s">
        <v>239</v>
      </c>
      <c r="G9" s="4" t="s">
        <v>248</v>
      </c>
      <c r="H9" s="24" t="s">
        <v>4</v>
      </c>
      <c r="I9" s="24"/>
      <c r="J9" s="5"/>
      <c r="K9" s="83" t="s">
        <v>140</v>
      </c>
      <c r="L9" s="62">
        <f t="shared" si="0"/>
        <v>1.8515151515151516E-2</v>
      </c>
      <c r="M9" s="23" t="s">
        <v>2</v>
      </c>
      <c r="N9" s="148" t="s">
        <v>78</v>
      </c>
      <c r="O9" s="148" t="s">
        <v>78</v>
      </c>
      <c r="P9" s="148" t="s">
        <v>78</v>
      </c>
      <c r="Q9" s="5" t="s">
        <v>51</v>
      </c>
      <c r="R9" s="16" t="s">
        <v>80</v>
      </c>
      <c r="S9" s="15" t="s">
        <v>130</v>
      </c>
      <c r="T9" s="5">
        <f t="shared" ref="T9:V10" si="11">IF(N9="YES", 1, 0)</f>
        <v>1</v>
      </c>
      <c r="U9" s="5">
        <f t="shared" si="11"/>
        <v>1</v>
      </c>
      <c r="V9" s="5">
        <f t="shared" si="11"/>
        <v>1</v>
      </c>
      <c r="W9" s="17" t="s">
        <v>57</v>
      </c>
      <c r="X9" s="43" t="str">
        <f>IF(T9=1, "GO","NO GO")</f>
        <v>GO</v>
      </c>
      <c r="Y9" s="167">
        <f t="shared" si="3"/>
        <v>1.8515151515151516E-2</v>
      </c>
      <c r="Z9" s="43" t="str">
        <f>IF(U9=1, "GO","NO GO")</f>
        <v>GO</v>
      </c>
      <c r="AA9" s="165">
        <f t="shared" si="9"/>
        <v>1.8515151515151516E-2</v>
      </c>
      <c r="AB9" s="43" t="str">
        <f>IF(V9=1, "GO","NO GO")</f>
        <v>GO</v>
      </c>
      <c r="AC9" s="163">
        <f t="shared" si="10"/>
        <v>1.8515151515151516E-2</v>
      </c>
      <c r="AD9" s="142"/>
    </row>
    <row r="10" spans="1:33" ht="66.75" customHeight="1" outlineLevel="1" thickBot="1" x14ac:dyDescent="0.35">
      <c r="A10" s="266"/>
      <c r="B10" s="270"/>
      <c r="C10" s="147" t="s">
        <v>15</v>
      </c>
      <c r="D10" s="147" t="s">
        <v>249</v>
      </c>
      <c r="E10" s="2" t="s">
        <v>250</v>
      </c>
      <c r="F10" s="26" t="s">
        <v>239</v>
      </c>
      <c r="G10" s="147" t="s">
        <v>333</v>
      </c>
      <c r="H10" s="24"/>
      <c r="I10" s="24" t="s">
        <v>4</v>
      </c>
      <c r="J10" s="147"/>
      <c r="K10" s="79" t="s">
        <v>142</v>
      </c>
      <c r="L10" s="229">
        <f t="shared" si="0"/>
        <v>6.4651162790697681E-3</v>
      </c>
      <c r="M10" s="23" t="s">
        <v>2</v>
      </c>
      <c r="N10" s="148" t="s">
        <v>79</v>
      </c>
      <c r="O10" s="148" t="s">
        <v>78</v>
      </c>
      <c r="P10" s="148" t="s">
        <v>78</v>
      </c>
      <c r="Q10" s="2" t="s">
        <v>51</v>
      </c>
      <c r="R10" s="16" t="s">
        <v>81</v>
      </c>
      <c r="S10" s="15" t="s">
        <v>130</v>
      </c>
      <c r="T10" s="147">
        <f t="shared" si="11"/>
        <v>0</v>
      </c>
      <c r="U10" s="5">
        <f t="shared" si="11"/>
        <v>1</v>
      </c>
      <c r="V10" s="5">
        <f t="shared" si="11"/>
        <v>1</v>
      </c>
      <c r="W10" s="149" t="s">
        <v>58</v>
      </c>
      <c r="X10" s="19" t="str">
        <f>IF(T10=1,"GO", "CAUTION")</f>
        <v>CAUTION</v>
      </c>
      <c r="Y10" s="167">
        <f t="shared" ref="Y10" si="12">L10*T10</f>
        <v>0</v>
      </c>
      <c r="Z10" s="19" t="str">
        <f>IF(U10=1,"GO", "CAUTION")</f>
        <v>GO</v>
      </c>
      <c r="AA10" s="165">
        <f t="shared" ref="AA10" si="13">L10*U10</f>
        <v>6.4651162790697681E-3</v>
      </c>
      <c r="AB10" s="19" t="str">
        <f>IF(V10=1,"GO", "CAUTION")</f>
        <v>GO</v>
      </c>
      <c r="AC10" s="163">
        <f t="shared" ref="AC10" si="14">L10*V10</f>
        <v>6.4651162790697681E-3</v>
      </c>
      <c r="AD10" s="142"/>
    </row>
    <row r="11" spans="1:33" ht="72" customHeight="1" outlineLevel="1" thickBot="1" x14ac:dyDescent="0.35">
      <c r="A11" s="266"/>
      <c r="B11" s="270"/>
      <c r="C11" s="148" t="s">
        <v>300</v>
      </c>
      <c r="D11" s="26" t="s">
        <v>237</v>
      </c>
      <c r="E11" s="4" t="s">
        <v>238</v>
      </c>
      <c r="F11" s="26" t="s">
        <v>239</v>
      </c>
      <c r="G11" s="4" t="s">
        <v>252</v>
      </c>
      <c r="H11" s="24" t="s">
        <v>221</v>
      </c>
      <c r="I11" s="24" t="s">
        <v>4</v>
      </c>
      <c r="J11" s="2"/>
      <c r="K11" s="84" t="s">
        <v>142</v>
      </c>
      <c r="L11" s="62">
        <f t="shared" si="0"/>
        <v>6.4651162790697681E-3</v>
      </c>
      <c r="M11" s="23">
        <f>'A-Input Data'!$C$4</f>
        <v>0</v>
      </c>
      <c r="N11" s="148" t="s">
        <v>78</v>
      </c>
      <c r="O11" s="148" t="s">
        <v>78</v>
      </c>
      <c r="P11" s="148" t="s">
        <v>78</v>
      </c>
      <c r="Q11" s="2" t="s">
        <v>51</v>
      </c>
      <c r="R11" s="16" t="s">
        <v>135</v>
      </c>
      <c r="S11" s="149" t="s">
        <v>116</v>
      </c>
      <c r="T11" s="69">
        <f>IF(OR(N11="YES",AND($M11="NO",N11="NO")),1, 0)</f>
        <v>1</v>
      </c>
      <c r="U11" s="69">
        <f t="shared" ref="U11:V11" si="15">IF(OR(O11="YES",AND($M11="NO",O11="NO")),1, 0)</f>
        <v>1</v>
      </c>
      <c r="V11" s="69">
        <f t="shared" si="15"/>
        <v>1</v>
      </c>
      <c r="W11" s="15" t="s">
        <v>58</v>
      </c>
      <c r="X11" s="19" t="str">
        <f>IF(T11=1,"GO", "CAUTION")</f>
        <v>GO</v>
      </c>
      <c r="Y11" s="167">
        <f t="shared" si="3"/>
        <v>6.4651162790697681E-3</v>
      </c>
      <c r="Z11" s="19" t="str">
        <f>IF(U11=1,"GO", "CAUTION")</f>
        <v>GO</v>
      </c>
      <c r="AA11" s="165">
        <f t="shared" si="9"/>
        <v>6.4651162790697681E-3</v>
      </c>
      <c r="AB11" s="19" t="str">
        <f>IF(V11=1,"GO", "CAUTION")</f>
        <v>GO</v>
      </c>
      <c r="AC11" s="163">
        <f t="shared" si="10"/>
        <v>6.4651162790697681E-3</v>
      </c>
      <c r="AD11" s="142"/>
    </row>
    <row r="12" spans="1:33" ht="72" customHeight="1" outlineLevel="1" thickBot="1" x14ac:dyDescent="0.35">
      <c r="A12" s="266"/>
      <c r="B12" s="270"/>
      <c r="C12" s="148" t="s">
        <v>258</v>
      </c>
      <c r="D12" s="26" t="s">
        <v>237</v>
      </c>
      <c r="E12" s="4" t="s">
        <v>216</v>
      </c>
      <c r="F12" s="156" t="s">
        <v>253</v>
      </c>
      <c r="G12" s="249" t="s">
        <v>254</v>
      </c>
      <c r="H12" s="24"/>
      <c r="I12" s="24" t="s">
        <v>4</v>
      </c>
      <c r="J12" s="2"/>
      <c r="K12" s="84" t="s">
        <v>142</v>
      </c>
      <c r="L12" s="62">
        <f t="shared" si="0"/>
        <v>6.4651162790697681E-3</v>
      </c>
      <c r="M12" s="23" t="s">
        <v>2</v>
      </c>
      <c r="N12" s="148" t="s">
        <v>78</v>
      </c>
      <c r="O12" s="148" t="s">
        <v>78</v>
      </c>
      <c r="P12" s="148" t="s">
        <v>78</v>
      </c>
      <c r="Q12" s="2" t="s">
        <v>51</v>
      </c>
      <c r="R12" s="149" t="s">
        <v>200</v>
      </c>
      <c r="S12" s="149" t="s">
        <v>130</v>
      </c>
      <c r="T12" s="147">
        <f t="shared" ref="T12" si="16">IF(N12="YES", 1, 0)</f>
        <v>1</v>
      </c>
      <c r="U12" s="147">
        <f t="shared" ref="U12" si="17">IF(O12="YES", 1, 0)</f>
        <v>1</v>
      </c>
      <c r="V12" s="147">
        <f t="shared" ref="V12" si="18">IF(P12="YES", 1, 0)</f>
        <v>1</v>
      </c>
      <c r="W12" s="149" t="s">
        <v>58</v>
      </c>
      <c r="X12" s="19" t="str">
        <f>IF(T12=1,"GO", "CAUTION")</f>
        <v>GO</v>
      </c>
      <c r="Y12" s="167">
        <f t="shared" si="3"/>
        <v>6.4651162790697681E-3</v>
      </c>
      <c r="Z12" s="19" t="str">
        <f>IF(U12=1,"GO", "CAUTION")</f>
        <v>GO</v>
      </c>
      <c r="AA12" s="165">
        <f t="shared" si="9"/>
        <v>6.4651162790697681E-3</v>
      </c>
      <c r="AB12" s="19" t="str">
        <f>IF(V12=1,"GO", "CAUTION")</f>
        <v>GO</v>
      </c>
      <c r="AC12" s="163">
        <f t="shared" si="10"/>
        <v>6.4651162790697681E-3</v>
      </c>
      <c r="AD12" s="142"/>
    </row>
    <row r="13" spans="1:33" ht="63.6" customHeight="1" outlineLevel="1" thickBot="1" x14ac:dyDescent="0.35">
      <c r="A13" s="266"/>
      <c r="B13" s="270"/>
      <c r="C13" s="57" t="s">
        <v>259</v>
      </c>
      <c r="D13" s="26" t="s">
        <v>237</v>
      </c>
      <c r="E13" s="4" t="s">
        <v>216</v>
      </c>
      <c r="F13" s="156" t="s">
        <v>257</v>
      </c>
      <c r="G13" s="4" t="s">
        <v>255</v>
      </c>
      <c r="H13" s="6" t="s">
        <v>4</v>
      </c>
      <c r="I13" s="6"/>
      <c r="J13" s="11"/>
      <c r="K13" s="83" t="s">
        <v>140</v>
      </c>
      <c r="L13" s="62">
        <f t="shared" si="0"/>
        <v>1.8515151515151516E-2</v>
      </c>
      <c r="M13" s="23" t="s">
        <v>2</v>
      </c>
      <c r="N13" s="148" t="s">
        <v>78</v>
      </c>
      <c r="O13" s="148" t="s">
        <v>78</v>
      </c>
      <c r="P13" s="148" t="s">
        <v>78</v>
      </c>
      <c r="Q13" s="5" t="s">
        <v>51</v>
      </c>
      <c r="R13" s="16" t="s">
        <v>122</v>
      </c>
      <c r="S13" s="15" t="s">
        <v>130</v>
      </c>
      <c r="T13" s="5">
        <f>IF(N13="YES",1, 0)</f>
        <v>1</v>
      </c>
      <c r="U13" s="5">
        <f t="shared" ref="U13:V14" si="19">IF(O13="YES",1, 0)</f>
        <v>1</v>
      </c>
      <c r="V13" s="5">
        <f t="shared" si="19"/>
        <v>1</v>
      </c>
      <c r="W13" s="15" t="s">
        <v>57</v>
      </c>
      <c r="X13" s="19" t="str">
        <f t="shared" ref="X13:X14" si="20">IF(T13=1,"GO", "NO GO")</f>
        <v>GO</v>
      </c>
      <c r="Y13" s="167">
        <f t="shared" si="3"/>
        <v>1.8515151515151516E-2</v>
      </c>
      <c r="Z13" s="19" t="str">
        <f t="shared" ref="Z13:Z14" si="21">IF(U13=1,"GO", "NO GO")</f>
        <v>GO</v>
      </c>
      <c r="AA13" s="165">
        <f t="shared" si="9"/>
        <v>1.8515151515151516E-2</v>
      </c>
      <c r="AB13" s="19" t="str">
        <f t="shared" ref="AB13:AB14" si="22">IF(V13=1,"GO", "NO GO")</f>
        <v>GO</v>
      </c>
      <c r="AC13" s="163">
        <f t="shared" si="10"/>
        <v>1.8515151515151516E-2</v>
      </c>
      <c r="AD13" s="152"/>
    </row>
    <row r="14" spans="1:33" ht="69.599999999999994" customHeight="1" outlineLevel="1" thickBot="1" x14ac:dyDescent="0.35">
      <c r="A14" s="266"/>
      <c r="B14" s="270"/>
      <c r="C14" s="57" t="s">
        <v>260</v>
      </c>
      <c r="D14" s="26" t="s">
        <v>237</v>
      </c>
      <c r="E14" s="4" t="s">
        <v>216</v>
      </c>
      <c r="F14" s="156" t="s">
        <v>257</v>
      </c>
      <c r="G14" s="4" t="s">
        <v>256</v>
      </c>
      <c r="H14" s="6" t="s">
        <v>4</v>
      </c>
      <c r="I14" s="6"/>
      <c r="J14" s="11"/>
      <c r="K14" s="83" t="s">
        <v>140</v>
      </c>
      <c r="L14" s="62">
        <f t="shared" si="0"/>
        <v>1.8515151515151516E-2</v>
      </c>
      <c r="M14" s="23" t="s">
        <v>2</v>
      </c>
      <c r="N14" s="148" t="s">
        <v>78</v>
      </c>
      <c r="O14" s="148" t="s">
        <v>78</v>
      </c>
      <c r="P14" s="148" t="s">
        <v>78</v>
      </c>
      <c r="Q14" s="5" t="s">
        <v>51</v>
      </c>
      <c r="R14" s="16" t="s">
        <v>123</v>
      </c>
      <c r="S14" s="15" t="s">
        <v>130</v>
      </c>
      <c r="T14" s="5">
        <f>IF(N14="YES",1, 0)</f>
        <v>1</v>
      </c>
      <c r="U14" s="5">
        <f t="shared" si="19"/>
        <v>1</v>
      </c>
      <c r="V14" s="5">
        <f t="shared" si="19"/>
        <v>1</v>
      </c>
      <c r="W14" s="15" t="s">
        <v>57</v>
      </c>
      <c r="X14" s="19" t="str">
        <f t="shared" si="20"/>
        <v>GO</v>
      </c>
      <c r="Y14" s="167">
        <f t="shared" si="3"/>
        <v>1.8515151515151516E-2</v>
      </c>
      <c r="Z14" s="19" t="str">
        <f t="shared" si="21"/>
        <v>GO</v>
      </c>
      <c r="AA14" s="165">
        <f t="shared" si="9"/>
        <v>1.8515151515151516E-2</v>
      </c>
      <c r="AB14" s="19" t="str">
        <f t="shared" si="22"/>
        <v>GO</v>
      </c>
      <c r="AC14" s="163">
        <f t="shared" si="10"/>
        <v>1.8515151515151516E-2</v>
      </c>
      <c r="AD14" s="152"/>
    </row>
    <row r="15" spans="1:33" ht="75" customHeight="1" outlineLevel="1" thickBot="1" x14ac:dyDescent="0.35">
      <c r="A15" s="266"/>
      <c r="B15" s="270"/>
      <c r="C15" s="57" t="s">
        <v>261</v>
      </c>
      <c r="D15" s="26" t="s">
        <v>237</v>
      </c>
      <c r="E15" s="4" t="s">
        <v>238</v>
      </c>
      <c r="F15" s="26" t="s">
        <v>239</v>
      </c>
      <c r="G15" s="4" t="s">
        <v>263</v>
      </c>
      <c r="H15" s="6"/>
      <c r="I15" s="6"/>
      <c r="J15" s="11" t="s">
        <v>4</v>
      </c>
      <c r="K15" s="84" t="s">
        <v>143</v>
      </c>
      <c r="L15" s="62">
        <f t="shared" si="0"/>
        <v>2.4666666666666665E-3</v>
      </c>
      <c r="M15" s="7" t="str">
        <f>'A-Input Data'!$C$5</f>
        <v>NO</v>
      </c>
      <c r="N15" s="148" t="s">
        <v>79</v>
      </c>
      <c r="O15" s="148" t="s">
        <v>78</v>
      </c>
      <c r="P15" s="148" t="s">
        <v>78</v>
      </c>
      <c r="Q15" s="5" t="s">
        <v>51</v>
      </c>
      <c r="R15" s="244" t="s">
        <v>138</v>
      </c>
      <c r="S15" s="149" t="s">
        <v>116</v>
      </c>
      <c r="T15" s="2">
        <f>IF(OR(N15="YES",AND($M15="NO",N15="NO")),1, 0)</f>
        <v>1</v>
      </c>
      <c r="U15" s="2">
        <f t="shared" ref="U15:V16" si="23">IF(OR(O15="YES",AND($M15="NO",O15="NO")),1, 0)</f>
        <v>1</v>
      </c>
      <c r="V15" s="2">
        <f t="shared" si="23"/>
        <v>1</v>
      </c>
      <c r="W15" s="140" t="s">
        <v>52</v>
      </c>
      <c r="X15" s="42" t="s">
        <v>52</v>
      </c>
      <c r="Y15" s="167">
        <f t="shared" si="3"/>
        <v>2.4666666666666665E-3</v>
      </c>
      <c r="Z15" s="42" t="s">
        <v>52</v>
      </c>
      <c r="AA15" s="165">
        <f t="shared" si="9"/>
        <v>2.4666666666666665E-3</v>
      </c>
      <c r="AB15" s="42" t="s">
        <v>52</v>
      </c>
      <c r="AC15" s="163">
        <f t="shared" si="10"/>
        <v>2.4666666666666665E-3</v>
      </c>
      <c r="AD15" s="142"/>
    </row>
    <row r="16" spans="1:33" ht="80.400000000000006" customHeight="1" outlineLevel="1" thickBot="1" x14ac:dyDescent="0.35">
      <c r="A16" s="266"/>
      <c r="B16" s="270"/>
      <c r="C16" s="57" t="s">
        <v>262</v>
      </c>
      <c r="D16" s="26" t="s">
        <v>237</v>
      </c>
      <c r="E16" s="4" t="s">
        <v>238</v>
      </c>
      <c r="F16" s="26" t="s">
        <v>239</v>
      </c>
      <c r="G16" s="4" t="s">
        <v>264</v>
      </c>
      <c r="H16" s="6"/>
      <c r="I16" s="6"/>
      <c r="J16" s="11" t="s">
        <v>4</v>
      </c>
      <c r="K16" s="84" t="s">
        <v>143</v>
      </c>
      <c r="L16" s="62">
        <f t="shared" si="0"/>
        <v>2.4666666666666665E-3</v>
      </c>
      <c r="M16" s="7" t="str">
        <f>'A-Input Data'!$C$6</f>
        <v>NO</v>
      </c>
      <c r="N16" s="148" t="s">
        <v>79</v>
      </c>
      <c r="O16" s="148" t="s">
        <v>79</v>
      </c>
      <c r="P16" s="148" t="s">
        <v>79</v>
      </c>
      <c r="Q16" s="5" t="s">
        <v>51</v>
      </c>
      <c r="R16" s="244" t="s">
        <v>139</v>
      </c>
      <c r="S16" s="149" t="s">
        <v>116</v>
      </c>
      <c r="T16" s="2">
        <f>IF(OR(N16="YES",AND($M16="NO",N16="NO")),1, 0)</f>
        <v>1</v>
      </c>
      <c r="U16" s="2">
        <f t="shared" si="23"/>
        <v>1</v>
      </c>
      <c r="V16" s="2">
        <f t="shared" si="23"/>
        <v>1</v>
      </c>
      <c r="W16" s="140" t="s">
        <v>52</v>
      </c>
      <c r="X16" s="42" t="s">
        <v>52</v>
      </c>
      <c r="Y16" s="167">
        <f t="shared" si="3"/>
        <v>2.4666666666666665E-3</v>
      </c>
      <c r="Z16" s="42" t="s">
        <v>52</v>
      </c>
      <c r="AA16" s="165">
        <f t="shared" si="9"/>
        <v>2.4666666666666665E-3</v>
      </c>
      <c r="AB16" s="42" t="s">
        <v>52</v>
      </c>
      <c r="AC16" s="163">
        <f t="shared" si="10"/>
        <v>2.4666666666666665E-3</v>
      </c>
      <c r="AD16" s="142"/>
    </row>
    <row r="17" spans="1:30" ht="50.4" customHeight="1" outlineLevel="1" thickBot="1" x14ac:dyDescent="0.35">
      <c r="A17" s="266"/>
      <c r="B17" s="270"/>
      <c r="C17" s="147" t="s">
        <v>301</v>
      </c>
      <c r="D17" s="147" t="s">
        <v>265</v>
      </c>
      <c r="E17" s="2" t="s">
        <v>266</v>
      </c>
      <c r="F17" s="26" t="s">
        <v>239</v>
      </c>
      <c r="G17" s="147" t="s">
        <v>334</v>
      </c>
      <c r="H17" s="6" t="s">
        <v>4</v>
      </c>
      <c r="I17" s="6"/>
      <c r="J17" s="11"/>
      <c r="K17" s="83" t="s">
        <v>140</v>
      </c>
      <c r="L17" s="62">
        <f t="shared" si="0"/>
        <v>1.8515151515151516E-2</v>
      </c>
      <c r="M17" s="7" t="s">
        <v>2</v>
      </c>
      <c r="N17" s="148" t="s">
        <v>78</v>
      </c>
      <c r="O17" s="148" t="s">
        <v>78</v>
      </c>
      <c r="P17" s="148" t="s">
        <v>78</v>
      </c>
      <c r="Q17" s="147" t="s">
        <v>51</v>
      </c>
      <c r="R17" s="149" t="s">
        <v>352</v>
      </c>
      <c r="S17" s="15" t="s">
        <v>130</v>
      </c>
      <c r="T17" s="2">
        <f>IF(N17="YES",1,0)</f>
        <v>1</v>
      </c>
      <c r="U17" s="2">
        <f>IF(O17="YES",1,0)</f>
        <v>1</v>
      </c>
      <c r="V17" s="2">
        <f>IF(P17="YES",1,0)</f>
        <v>1</v>
      </c>
      <c r="W17" s="15" t="s">
        <v>57</v>
      </c>
      <c r="X17" s="19" t="str">
        <f t="shared" ref="X17" si="24">IF(T17=1,"GO", "NO GO")</f>
        <v>GO</v>
      </c>
      <c r="Y17" s="167">
        <f t="shared" ref="Y17" si="25">L17*T17</f>
        <v>1.8515151515151516E-2</v>
      </c>
      <c r="Z17" s="19" t="str">
        <f t="shared" ref="Z17" si="26">IF(U17=1,"GO", "NO GO")</f>
        <v>GO</v>
      </c>
      <c r="AA17" s="165">
        <f t="shared" ref="AA17" si="27">L17*U17</f>
        <v>1.8515151515151516E-2</v>
      </c>
      <c r="AB17" s="19" t="str">
        <f t="shared" ref="AB17" si="28">IF(V17=1,"GO", "NO GO")</f>
        <v>GO</v>
      </c>
      <c r="AC17" s="163">
        <f t="shared" ref="AC17" si="29">L17*V17</f>
        <v>1.8515151515151516E-2</v>
      </c>
      <c r="AD17" s="152"/>
    </row>
    <row r="18" spans="1:30" ht="61.2" customHeight="1" outlineLevel="1" thickBot="1" x14ac:dyDescent="0.35">
      <c r="A18" s="266"/>
      <c r="B18" s="270"/>
      <c r="C18" s="243" t="s">
        <v>267</v>
      </c>
      <c r="D18" s="26" t="s">
        <v>237</v>
      </c>
      <c r="E18" s="4" t="s">
        <v>245</v>
      </c>
      <c r="F18" s="26" t="s">
        <v>239</v>
      </c>
      <c r="G18" s="69" t="s">
        <v>268</v>
      </c>
      <c r="H18" s="74"/>
      <c r="I18" s="74"/>
      <c r="J18" s="74" t="s">
        <v>4</v>
      </c>
      <c r="K18" s="98" t="s">
        <v>144</v>
      </c>
      <c r="L18" s="62">
        <f t="shared" si="0"/>
        <v>2.4666666666666665E-3</v>
      </c>
      <c r="M18" s="73" t="s">
        <v>2</v>
      </c>
      <c r="N18" s="155">
        <v>2</v>
      </c>
      <c r="O18" s="155">
        <v>2</v>
      </c>
      <c r="P18" s="155">
        <v>2</v>
      </c>
      <c r="Q18" s="95" t="s">
        <v>99</v>
      </c>
      <c r="R18" s="245" t="s">
        <v>112</v>
      </c>
      <c r="S18" s="70" t="s">
        <v>132</v>
      </c>
      <c r="T18" s="69">
        <f>N18/2</f>
        <v>1</v>
      </c>
      <c r="U18" s="69">
        <f>O18/2</f>
        <v>1</v>
      </c>
      <c r="V18" s="69">
        <f>P18/2</f>
        <v>1</v>
      </c>
      <c r="W18" s="71" t="s">
        <v>52</v>
      </c>
      <c r="X18" s="72" t="s">
        <v>52</v>
      </c>
      <c r="Y18" s="166">
        <f t="shared" si="3"/>
        <v>2.4666666666666665E-3</v>
      </c>
      <c r="Z18" s="72" t="s">
        <v>52</v>
      </c>
      <c r="AA18" s="166">
        <f t="shared" si="9"/>
        <v>2.4666666666666665E-3</v>
      </c>
      <c r="AB18" s="72" t="s">
        <v>52</v>
      </c>
      <c r="AC18" s="164">
        <f t="shared" si="10"/>
        <v>2.4666666666666665E-3</v>
      </c>
      <c r="AD18" s="152"/>
    </row>
    <row r="19" spans="1:30" ht="47.4" customHeight="1" outlineLevel="1" thickBot="1" x14ac:dyDescent="0.35">
      <c r="A19" s="266"/>
      <c r="B19" s="271"/>
      <c r="C19" s="7" t="s">
        <v>21</v>
      </c>
      <c r="D19" s="26" t="s">
        <v>237</v>
      </c>
      <c r="E19" s="4" t="s">
        <v>238</v>
      </c>
      <c r="F19" s="26" t="s">
        <v>239</v>
      </c>
      <c r="G19" s="2" t="s">
        <v>269</v>
      </c>
      <c r="H19" s="6"/>
      <c r="I19" s="6"/>
      <c r="J19" s="24" t="s">
        <v>4</v>
      </c>
      <c r="K19" s="84" t="s">
        <v>143</v>
      </c>
      <c r="L19" s="62">
        <f>IF('A-Input Data'!$C$26="YES", IF(OR(H19="X",H19="TBC"),WP,IF(J19="X",WT,IF(OR(I19="X",AND(I19="TBC",J19="TBC")),WS,0))), 0)</f>
        <v>2.4666666666666665E-3</v>
      </c>
      <c r="M19" s="23" t="s">
        <v>2</v>
      </c>
      <c r="N19" s="148" t="s">
        <v>78</v>
      </c>
      <c r="O19" s="7" t="s">
        <v>78</v>
      </c>
      <c r="P19" s="7" t="s">
        <v>78</v>
      </c>
      <c r="Q19" s="2" t="s">
        <v>51</v>
      </c>
      <c r="R19" s="149" t="s">
        <v>59</v>
      </c>
      <c r="S19" s="17" t="s">
        <v>130</v>
      </c>
      <c r="T19" s="2">
        <f t="shared" ref="T19" si="30">IF(N19="YES", 1,0)</f>
        <v>1</v>
      </c>
      <c r="U19" s="2">
        <f t="shared" ref="U19" si="31">IF(O19="YES", 1,0)</f>
        <v>1</v>
      </c>
      <c r="V19" s="2">
        <f t="shared" ref="V19" si="32">IF(P19="YES", 1,0)</f>
        <v>1</v>
      </c>
      <c r="W19" s="27" t="s">
        <v>52</v>
      </c>
      <c r="X19" s="72" t="s">
        <v>52</v>
      </c>
      <c r="Y19" s="167">
        <f t="shared" ref="Y19" si="33">L19*T19</f>
        <v>2.4666666666666665E-3</v>
      </c>
      <c r="Z19" s="72" t="s">
        <v>52</v>
      </c>
      <c r="AA19" s="165">
        <f t="shared" ref="AA19" si="34">L19*U19</f>
        <v>2.4666666666666665E-3</v>
      </c>
      <c r="AB19" s="72" t="s">
        <v>52</v>
      </c>
      <c r="AC19" s="163">
        <f t="shared" ref="AC19" si="35">L19*V19</f>
        <v>2.4666666666666665E-3</v>
      </c>
      <c r="AD19" s="142"/>
    </row>
    <row r="20" spans="1:30" ht="62.4" customHeight="1" outlineLevel="1" thickBot="1" x14ac:dyDescent="0.35">
      <c r="A20" s="266"/>
      <c r="B20" s="271"/>
      <c r="C20" s="233" t="s">
        <v>22</v>
      </c>
      <c r="D20" s="26" t="s">
        <v>237</v>
      </c>
      <c r="E20" s="4" t="s">
        <v>238</v>
      </c>
      <c r="F20" s="26" t="s">
        <v>239</v>
      </c>
      <c r="G20" s="9" t="s">
        <v>270</v>
      </c>
      <c r="H20" s="234"/>
      <c r="I20" s="234"/>
      <c r="J20" s="235" t="s">
        <v>4</v>
      </c>
      <c r="K20" s="85" t="s">
        <v>143</v>
      </c>
      <c r="L20" s="228">
        <f>IF('A-Input Data'!$C$26="YES", IF(OR(H20="X",H20="TBC"),WP,IF(J20="X",WT,IF(OR(I20="X",AND(I20="TBC",J20="TBC")),WS,0))), 0)</f>
        <v>2.4666666666666665E-3</v>
      </c>
      <c r="M20" s="88" t="s">
        <v>2</v>
      </c>
      <c r="N20" s="236" t="s">
        <v>78</v>
      </c>
      <c r="O20" s="233" t="s">
        <v>78</v>
      </c>
      <c r="P20" s="233" t="s">
        <v>78</v>
      </c>
      <c r="Q20" s="9" t="s">
        <v>51</v>
      </c>
      <c r="R20" s="18" t="s">
        <v>60</v>
      </c>
      <c r="S20" s="237" t="s">
        <v>130</v>
      </c>
      <c r="T20" s="231">
        <f t="shared" ref="T20" si="36">IF(N20="YES", 1,0)</f>
        <v>1</v>
      </c>
      <c r="U20" s="9">
        <f t="shared" ref="U20" si="37">IF(O20="YES", 1,0)</f>
        <v>1</v>
      </c>
      <c r="V20" s="9">
        <f t="shared" ref="V20" si="38">IF(P20="YES", 1,0)</f>
        <v>1</v>
      </c>
      <c r="W20" s="28" t="s">
        <v>52</v>
      </c>
      <c r="X20" s="72" t="s">
        <v>52</v>
      </c>
      <c r="Y20" s="172">
        <f t="shared" ref="Y20" si="39">L20*T20</f>
        <v>2.4666666666666665E-3</v>
      </c>
      <c r="Z20" s="72" t="s">
        <v>52</v>
      </c>
      <c r="AA20" s="172">
        <f t="shared" ref="AA20" si="40">L20*U20</f>
        <v>2.4666666666666665E-3</v>
      </c>
      <c r="AB20" s="72" t="s">
        <v>52</v>
      </c>
      <c r="AC20" s="173">
        <f t="shared" ref="AC20" si="41">L20*V20</f>
        <v>2.4666666666666665E-3</v>
      </c>
      <c r="AD20" s="142"/>
    </row>
    <row r="21" spans="1:30" ht="40.200000000000003" customHeight="1" thickBot="1" x14ac:dyDescent="0.35">
      <c r="A21" s="266"/>
      <c r="B21" s="271"/>
      <c r="C21" s="120" t="s">
        <v>171</v>
      </c>
      <c r="D21" s="238"/>
      <c r="E21" s="238"/>
      <c r="F21" s="238"/>
      <c r="G21" s="35"/>
      <c r="H21" s="36">
        <f>(COUNTIF(H4:H18,"X"))+(COUNTIF(H4:H18,"TBC"))</f>
        <v>9</v>
      </c>
      <c r="I21" s="36">
        <f>COUNTIF(I4:I18, "X")+COUNTIF(I4:I18, "TBC")-COUNTIF(H4:H18, "TBC")</f>
        <v>3</v>
      </c>
      <c r="J21" s="36">
        <f>COUNTIF(J4:J18,"X")</f>
        <v>3</v>
      </c>
      <c r="K21" s="76"/>
      <c r="L21" s="101">
        <f>SUM(L4:L18)</f>
        <v>0.19343171247357296</v>
      </c>
      <c r="M21" s="45"/>
      <c r="N21" s="36"/>
      <c r="O21" s="36"/>
      <c r="P21" s="36"/>
      <c r="Q21" s="35"/>
      <c r="R21" s="37"/>
      <c r="S21" s="37"/>
      <c r="T21" s="35"/>
      <c r="U21" s="35"/>
      <c r="V21" s="35"/>
      <c r="W21" s="110" t="s">
        <v>164</v>
      </c>
      <c r="X21" s="110" t="str">
        <f>IF(COUNTIF(X4:X18,"NO GO"),"NO GO",IF(COUNTIF(X4:X18,"CAUTION"),"CHECK Restrictions","GO"))</f>
        <v>CHECK Restrictions</v>
      </c>
      <c r="Y21" s="127">
        <f>SUM(Y4:Y20)</f>
        <v>0.19189992952783655</v>
      </c>
      <c r="Z21" s="38" t="str">
        <f>IF(COUNTIF(Z4:Z18,"NO GO"),"NO GO",IF(COUNTIF(Z4:Z18,"CAUTION"),"CHECK Restrictions","GO"))</f>
        <v>GO</v>
      </c>
      <c r="AA21" s="127">
        <f>SUM(AA4:AA20)</f>
        <v>0.19836504580690631</v>
      </c>
      <c r="AB21" s="38" t="str">
        <f>IF(COUNTIF(AB4:AB18,"NO GO"),"NO GO",IF(COUNTIF(AB4:AB18,"CAUTION"),"CHECK Restrictions","GO"))</f>
        <v>GO</v>
      </c>
      <c r="AC21" s="54">
        <f>SUM(AC4:AC20)</f>
        <v>0.19836504580690631</v>
      </c>
      <c r="AD21" s="125"/>
    </row>
    <row r="22" spans="1:30" ht="37.950000000000003" customHeight="1" thickBot="1" x14ac:dyDescent="0.35">
      <c r="A22" s="266"/>
      <c r="B22" s="271"/>
      <c r="C22" s="129" t="s">
        <v>172</v>
      </c>
      <c r="D22" s="239"/>
      <c r="E22" s="239"/>
      <c r="F22" s="239"/>
      <c r="G22" s="102"/>
      <c r="H22" s="103">
        <f>(COUNTIF(H4:H18,"X"))+(COUNTIF(H4:H18,"TBC"))</f>
        <v>9</v>
      </c>
      <c r="I22" s="131">
        <f>COUNTIF(I4:I18, "X")+COUNTIF(I4:I18, "TBC")-COUNTIF(H4:H18, "TBC")</f>
        <v>3</v>
      </c>
      <c r="J22" s="131">
        <f>COUNTIF(J4:J18,"X")</f>
        <v>3</v>
      </c>
      <c r="K22" s="86"/>
      <c r="L22" s="104"/>
      <c r="M22" s="105"/>
      <c r="N22" s="103"/>
      <c r="O22" s="103"/>
      <c r="P22" s="103"/>
      <c r="Q22" s="102"/>
      <c r="R22" s="106"/>
      <c r="S22" s="106"/>
      <c r="T22" s="102"/>
      <c r="U22" s="102"/>
      <c r="V22" s="102"/>
      <c r="W22" s="116"/>
      <c r="X22" s="107"/>
      <c r="Y22" s="117"/>
      <c r="Z22" s="107"/>
      <c r="AA22" s="117"/>
      <c r="AB22" s="107"/>
      <c r="AC22" s="130"/>
      <c r="AD22" s="125"/>
    </row>
    <row r="23" spans="1:30" ht="32.4" customHeight="1" thickBot="1" x14ac:dyDescent="0.35">
      <c r="A23" s="266"/>
      <c r="B23" s="271"/>
      <c r="C23" s="123" t="s">
        <v>170</v>
      </c>
      <c r="D23" s="240"/>
      <c r="E23" s="240"/>
      <c r="F23" s="240"/>
      <c r="G23" s="112"/>
      <c r="H23" s="109">
        <f>(COUNTIF(H4:H18,"TBC"))</f>
        <v>0</v>
      </c>
      <c r="I23" s="109">
        <f>(COUNTIF(I4:I18,"TBC"))</f>
        <v>0</v>
      </c>
      <c r="J23" s="113"/>
      <c r="K23" s="77"/>
      <c r="L23" s="126"/>
      <c r="M23" s="50"/>
      <c r="N23" s="48"/>
      <c r="O23" s="48"/>
      <c r="P23" s="48"/>
      <c r="Q23" s="47"/>
      <c r="R23" s="49"/>
      <c r="S23" s="49"/>
      <c r="T23" s="47"/>
      <c r="U23" s="47"/>
      <c r="V23" s="47"/>
      <c r="W23" s="51"/>
      <c r="X23" s="51"/>
      <c r="Y23" s="108"/>
      <c r="Z23" s="51"/>
      <c r="AA23" s="108"/>
      <c r="AB23" s="51"/>
      <c r="AC23" s="89"/>
      <c r="AD23" s="125"/>
    </row>
    <row r="24" spans="1:30" ht="61.2" customHeight="1" outlineLevel="1" thickBot="1" x14ac:dyDescent="0.35">
      <c r="A24" s="266" t="s">
        <v>16</v>
      </c>
      <c r="B24" s="268" t="s">
        <v>34</v>
      </c>
      <c r="C24" s="26" t="s">
        <v>17</v>
      </c>
      <c r="D24" s="26" t="s">
        <v>237</v>
      </c>
      <c r="E24" s="4" t="s">
        <v>238</v>
      </c>
      <c r="F24" s="26" t="s">
        <v>239</v>
      </c>
      <c r="G24" s="4" t="s">
        <v>241</v>
      </c>
      <c r="H24" s="10" t="s">
        <v>4</v>
      </c>
      <c r="I24" s="10"/>
      <c r="J24" s="4"/>
      <c r="K24" s="96" t="s">
        <v>140</v>
      </c>
      <c r="L24" s="99">
        <f>IF('A-Input Data'!$C$26="YES", IF(OR(H24="X",H24="TBC"),WP,IF(J24="X",WT,IF(OR(I24="X",AND(I24="TBC",J24="TBC")),WS,0))), 0)</f>
        <v>1.8515151515151516E-2</v>
      </c>
      <c r="M24" s="44">
        <f>0.85*'A-Input Data'!$C$10</f>
        <v>55.25</v>
      </c>
      <c r="N24" s="156">
        <v>78</v>
      </c>
      <c r="O24" s="156">
        <v>75</v>
      </c>
      <c r="P24" s="156">
        <v>85</v>
      </c>
      <c r="Q24" s="100" t="s">
        <v>51</v>
      </c>
      <c r="R24" s="150" t="s">
        <v>307</v>
      </c>
      <c r="S24" s="19" t="s">
        <v>131</v>
      </c>
      <c r="T24" s="26">
        <f>IF(AND(ISNUMBER(N24)=TRUE, N24&gt;=$M24),1,0)</f>
        <v>1</v>
      </c>
      <c r="U24" s="26">
        <f t="shared" ref="U24:V27" si="42">IF(AND(ISNUMBER(O24)=TRUE, O24&gt;=$M24),1,0)</f>
        <v>1</v>
      </c>
      <c r="V24" s="26">
        <f t="shared" si="42"/>
        <v>1</v>
      </c>
      <c r="W24" s="19" t="s">
        <v>57</v>
      </c>
      <c r="X24" s="19" t="str">
        <f>IF('A-Input Data'!$C$26="YES",IF(T24=1,"GO", "NO GO"), "N/A")</f>
        <v>GO</v>
      </c>
      <c r="Y24" s="165">
        <f t="shared" si="3"/>
        <v>1.8515151515151516E-2</v>
      </c>
      <c r="Z24" s="19" t="str">
        <f>IF('A-Input Data'!$C$26="YES",IF(U24=1,"GO", "NO GO"),"N/A")</f>
        <v>GO</v>
      </c>
      <c r="AA24" s="165">
        <f t="shared" si="9"/>
        <v>1.8515151515151516E-2</v>
      </c>
      <c r="AB24" s="19" t="str">
        <f>IF('A-Input Data'!$C$26="YES",IF(V24=1,"GO", "NO GO"),"N/A")</f>
        <v>GO</v>
      </c>
      <c r="AC24" s="170">
        <f t="shared" si="10"/>
        <v>1.8515151515151516E-2</v>
      </c>
      <c r="AD24" s="142"/>
    </row>
    <row r="25" spans="1:30" ht="51.6" customHeight="1" outlineLevel="1" thickBot="1" x14ac:dyDescent="0.35">
      <c r="A25" s="266"/>
      <c r="B25" s="268"/>
      <c r="C25" s="148" t="s">
        <v>18</v>
      </c>
      <c r="D25" s="26" t="s">
        <v>237</v>
      </c>
      <c r="E25" s="4" t="s">
        <v>238</v>
      </c>
      <c r="F25" s="156" t="s">
        <v>271</v>
      </c>
      <c r="G25" s="4" t="s">
        <v>272</v>
      </c>
      <c r="H25" s="6" t="s">
        <v>4</v>
      </c>
      <c r="I25" s="6"/>
      <c r="J25" s="2"/>
      <c r="K25" s="83" t="s">
        <v>140</v>
      </c>
      <c r="L25" s="99">
        <f>IF('A-Input Data'!$C$26="YES", IF(OR(H25="X",H25="TBC"),WP,IF(J25="X",WT,IF(OR(I25="X",AND(I25="TBC",J25="TBC")),WS,0))), 0)</f>
        <v>1.8515151515151516E-2</v>
      </c>
      <c r="M25" s="23">
        <f>'A-Input Data'!$C$28</f>
        <v>10</v>
      </c>
      <c r="N25" s="148">
        <v>40</v>
      </c>
      <c r="O25" s="148">
        <v>40</v>
      </c>
      <c r="P25" s="148">
        <v>40</v>
      </c>
      <c r="Q25" s="7" t="s">
        <v>51</v>
      </c>
      <c r="R25" s="149" t="s">
        <v>96</v>
      </c>
      <c r="S25" s="17" t="s">
        <v>131</v>
      </c>
      <c r="T25" s="26">
        <f>IF(AND(ISNUMBER(N25)=TRUE, N25&gt;=$M25),1,0)</f>
        <v>1</v>
      </c>
      <c r="U25" s="26">
        <f t="shared" si="42"/>
        <v>1</v>
      </c>
      <c r="V25" s="26">
        <f t="shared" si="42"/>
        <v>1</v>
      </c>
      <c r="W25" s="17" t="s">
        <v>57</v>
      </c>
      <c r="X25" s="19" t="str">
        <f>IF('A-Input Data'!$C$26="YES",IF(T25=1,"GO", "NO GO"),"N/A")</f>
        <v>GO</v>
      </c>
      <c r="Y25" s="167">
        <f t="shared" si="3"/>
        <v>1.8515151515151516E-2</v>
      </c>
      <c r="Z25" s="19" t="str">
        <f>IF('A-Input Data'!$C$26="YES",IF(U25=1,"GO", "NO GO"),"N/A")</f>
        <v>GO</v>
      </c>
      <c r="AA25" s="165">
        <f t="shared" si="9"/>
        <v>1.8515151515151516E-2</v>
      </c>
      <c r="AB25" s="19" t="str">
        <f>IF('A-Input Data'!$C$26="YES",IF(V25=1,"GO", "NO GO"),"N/A")</f>
        <v>GO</v>
      </c>
      <c r="AC25" s="163">
        <f t="shared" si="10"/>
        <v>1.8515151515151516E-2</v>
      </c>
      <c r="AD25" s="142"/>
    </row>
    <row r="26" spans="1:30" ht="94.95" customHeight="1" outlineLevel="1" thickBot="1" x14ac:dyDescent="0.35">
      <c r="A26" s="266"/>
      <c r="B26" s="268"/>
      <c r="C26" s="148" t="s">
        <v>303</v>
      </c>
      <c r="D26" s="26" t="s">
        <v>237</v>
      </c>
      <c r="E26" s="4" t="s">
        <v>238</v>
      </c>
      <c r="F26" s="156" t="s">
        <v>271</v>
      </c>
      <c r="G26" s="4" t="s">
        <v>273</v>
      </c>
      <c r="H26" s="24" t="s">
        <v>4</v>
      </c>
      <c r="I26" s="24"/>
      <c r="J26" s="2"/>
      <c r="K26" s="83" t="s">
        <v>140</v>
      </c>
      <c r="L26" s="99">
        <f>IF('A-Input Data'!$C$26="YES", IF(OR(H26="X",H26="TBC"),WP,IF(J26="X",WT,IF(OR(I26="X",AND(I26="TBC",J26="TBC")),WS,0))), 0)</f>
        <v>1.8515151515151516E-2</v>
      </c>
      <c r="M26" s="57">
        <f>0.85*'A-Input Data'!$C$29</f>
        <v>4.25</v>
      </c>
      <c r="N26" s="148">
        <v>15</v>
      </c>
      <c r="O26" s="148">
        <v>15</v>
      </c>
      <c r="P26" s="148">
        <v>15</v>
      </c>
      <c r="Q26" s="7" t="s">
        <v>51</v>
      </c>
      <c r="R26" s="149" t="s">
        <v>308</v>
      </c>
      <c r="S26" s="17" t="s">
        <v>131</v>
      </c>
      <c r="T26" s="26">
        <f>IF(AND(ISNUMBER(N26)=TRUE, N26&gt;=$M26),1,0)</f>
        <v>1</v>
      </c>
      <c r="U26" s="26">
        <f t="shared" si="42"/>
        <v>1</v>
      </c>
      <c r="V26" s="26">
        <f t="shared" si="42"/>
        <v>1</v>
      </c>
      <c r="W26" s="17" t="s">
        <v>57</v>
      </c>
      <c r="X26" s="43" t="str">
        <f>IF('A-Input Data'!$C$26="YES",IF(T26=1, "GO","NO GO"),"N/A")</f>
        <v>GO</v>
      </c>
      <c r="Y26" s="167">
        <f t="shared" si="3"/>
        <v>1.8515151515151516E-2</v>
      </c>
      <c r="Z26" s="43" t="str">
        <f>IF('A-Input Data'!$C$26="YES",IF(U26=1, "GO","NO GO"),"N/A")</f>
        <v>GO</v>
      </c>
      <c r="AA26" s="165">
        <f t="shared" si="9"/>
        <v>1.8515151515151516E-2</v>
      </c>
      <c r="AB26" s="43" t="str">
        <f>IF('A-Input Data'!$C$26="YES",IF(V26=1, "GO","NO GO"),"N/A")</f>
        <v>GO</v>
      </c>
      <c r="AC26" s="163">
        <f t="shared" si="10"/>
        <v>1.8515151515151516E-2</v>
      </c>
      <c r="AD26" s="142"/>
    </row>
    <row r="27" spans="1:30" ht="94.95" customHeight="1" outlineLevel="1" thickBot="1" x14ac:dyDescent="0.35">
      <c r="A27" s="266"/>
      <c r="B27" s="268"/>
      <c r="C27" s="148" t="s">
        <v>302</v>
      </c>
      <c r="D27" s="26" t="s">
        <v>237</v>
      </c>
      <c r="E27" s="4" t="s">
        <v>238</v>
      </c>
      <c r="F27" s="156" t="s">
        <v>271</v>
      </c>
      <c r="G27" s="4" t="s">
        <v>273</v>
      </c>
      <c r="H27" s="24"/>
      <c r="I27" s="24" t="s">
        <v>4</v>
      </c>
      <c r="J27" s="2"/>
      <c r="K27" s="84" t="s">
        <v>142</v>
      </c>
      <c r="L27" s="99">
        <f>IF('A-Input Data'!$C$26="YES", IF(OR(H27="X",H27="TBC"),WP,IF(J27="X",WT,IF(OR(I27="X",AND(I27="TBC",J27="TBC")),WS,0))), 0)</f>
        <v>6.4651162790697681E-3</v>
      </c>
      <c r="M27" s="57">
        <f>'A-Input Data'!$C$29</f>
        <v>5</v>
      </c>
      <c r="N27" s="148">
        <v>15</v>
      </c>
      <c r="O27" s="148">
        <v>15</v>
      </c>
      <c r="P27" s="148">
        <v>15</v>
      </c>
      <c r="Q27" s="7" t="s">
        <v>51</v>
      </c>
      <c r="R27" s="149" t="s">
        <v>309</v>
      </c>
      <c r="S27" s="17" t="s">
        <v>131</v>
      </c>
      <c r="T27" s="26">
        <f>IF(AND(ISNUMBER(N27)=TRUE, N27&gt;=$M27),1,0)</f>
        <v>1</v>
      </c>
      <c r="U27" s="26">
        <f t="shared" si="42"/>
        <v>1</v>
      </c>
      <c r="V27" s="26">
        <f t="shared" si="42"/>
        <v>1</v>
      </c>
      <c r="W27" s="149" t="s">
        <v>157</v>
      </c>
      <c r="X27" s="150" t="str">
        <f>IF('A-Input Data'!$C$26="YES",IF(T27=1, "GO","CAUTION"),"N/A")</f>
        <v>GO</v>
      </c>
      <c r="Y27" s="167">
        <f t="shared" ref="Y27" si="43">L27*T27</f>
        <v>6.4651162790697681E-3</v>
      </c>
      <c r="Z27" s="150" t="str">
        <f>IF('A-Input Data'!$C$26="YES",IF(U27=1, "GO","CAUTION"),"N/A")</f>
        <v>GO</v>
      </c>
      <c r="AA27" s="165">
        <f t="shared" ref="AA27" si="44">L27*U27</f>
        <v>6.4651162790697681E-3</v>
      </c>
      <c r="AB27" s="150" t="str">
        <f>IF('A-Input Data'!$C$26="YES",IF(V27=1, "GO","CAUTION"),"N/A")</f>
        <v>GO</v>
      </c>
      <c r="AC27" s="163">
        <f t="shared" ref="AC27" si="45">L27*V27</f>
        <v>6.4651162790697681E-3</v>
      </c>
      <c r="AD27" s="142"/>
    </row>
    <row r="28" spans="1:30" ht="70.95" customHeight="1" outlineLevel="1" thickBot="1" x14ac:dyDescent="0.35">
      <c r="A28" s="266"/>
      <c r="B28" s="268"/>
      <c r="C28" s="148" t="s">
        <v>201</v>
      </c>
      <c r="D28" s="26" t="s">
        <v>237</v>
      </c>
      <c r="E28" s="4" t="s">
        <v>238</v>
      </c>
      <c r="F28" s="156" t="s">
        <v>271</v>
      </c>
      <c r="G28" s="249" t="s">
        <v>274</v>
      </c>
      <c r="H28" s="24"/>
      <c r="I28" s="24" t="s">
        <v>4</v>
      </c>
      <c r="J28" s="2"/>
      <c r="K28" s="84" t="s">
        <v>142</v>
      </c>
      <c r="L28" s="99">
        <f>IF('A-Input Data'!$C$26="YES", IF(OR(H28="X",H28="TBC"),WP,IF(J28="X",WT,IF(OR(I28="X",AND(I28="TBC",J28="TBC")),WS,0))), 0)</f>
        <v>6.4651162790697681E-3</v>
      </c>
      <c r="M28" s="23" t="s">
        <v>2</v>
      </c>
      <c r="N28" s="148" t="s">
        <v>205</v>
      </c>
      <c r="O28" s="148" t="s">
        <v>206</v>
      </c>
      <c r="P28" s="148" t="s">
        <v>204</v>
      </c>
      <c r="Q28" s="8" t="s">
        <v>51</v>
      </c>
      <c r="R28" s="149" t="s">
        <v>202</v>
      </c>
      <c r="S28" s="149" t="s">
        <v>203</v>
      </c>
      <c r="T28" s="147">
        <f>IF(OR(N28="VERTICAL", N28="BOTH"),1, 0)</f>
        <v>1</v>
      </c>
      <c r="U28" s="147">
        <f t="shared" ref="U28:V28" si="46">IF(OR(O28="VERTICAL", O28="BOTH"),1, 0)</f>
        <v>0</v>
      </c>
      <c r="V28" s="147">
        <f t="shared" si="46"/>
        <v>1</v>
      </c>
      <c r="W28" s="15" t="s">
        <v>157</v>
      </c>
      <c r="X28" s="43" t="str">
        <f>IF('A-Input Data'!$C$26="YES",IF(T28=1, "GO","CAUTION"),"N/A")</f>
        <v>GO</v>
      </c>
      <c r="Y28" s="167">
        <f t="shared" ref="Y28" si="47">L28*T28</f>
        <v>6.4651162790697681E-3</v>
      </c>
      <c r="Z28" s="43" t="str">
        <f>IF('A-Input Data'!$C$26="YES",IF(U28=1, "GO","CAUTION"),"N/A")</f>
        <v>CAUTION</v>
      </c>
      <c r="AA28" s="165">
        <f t="shared" ref="AA28" si="48">L28*U28</f>
        <v>0</v>
      </c>
      <c r="AB28" s="43" t="str">
        <f>IF('A-Input Data'!$C$26="YES",IF(V28=1, "GO","CAUTION"),"N/A")</f>
        <v>GO</v>
      </c>
      <c r="AC28" s="163">
        <f t="shared" si="10"/>
        <v>6.4651162790697681E-3</v>
      </c>
      <c r="AD28" s="152"/>
    </row>
    <row r="29" spans="1:30" ht="61.2" customHeight="1" outlineLevel="1" thickBot="1" x14ac:dyDescent="0.35">
      <c r="A29" s="266"/>
      <c r="B29" s="268"/>
      <c r="C29" s="148" t="s">
        <v>31</v>
      </c>
      <c r="D29" s="26" t="s">
        <v>237</v>
      </c>
      <c r="E29" s="4" t="s">
        <v>238</v>
      </c>
      <c r="F29" s="156" t="s">
        <v>271</v>
      </c>
      <c r="G29" s="4" t="s">
        <v>54</v>
      </c>
      <c r="H29" s="24" t="s">
        <v>75</v>
      </c>
      <c r="I29" s="24" t="s">
        <v>75</v>
      </c>
      <c r="J29" s="147"/>
      <c r="K29" s="79" t="s">
        <v>142</v>
      </c>
      <c r="L29" s="230">
        <f>IF('A-Input Data'!$C$26="YES", IF(OR(H29="X",H29="TBC"),WP,IF(J29="X",WT,IF(OR(I29="X",AND(I29="TBC",J29="TBC")),WS,0))), 0)</f>
        <v>1.8515151515151516E-2</v>
      </c>
      <c r="M29" s="23">
        <f>'A-Input Data'!$C$31</f>
        <v>7</v>
      </c>
      <c r="N29" s="148">
        <v>7</v>
      </c>
      <c r="O29" s="148">
        <v>8</v>
      </c>
      <c r="P29" s="148">
        <v>8</v>
      </c>
      <c r="Q29" s="8" t="s">
        <v>51</v>
      </c>
      <c r="R29" s="17" t="s">
        <v>55</v>
      </c>
      <c r="S29" s="17" t="s">
        <v>131</v>
      </c>
      <c r="T29" s="26">
        <f>IF(AND(ISNUMBER(N29)=TRUE, N29&gt;=$M29),1,0)</f>
        <v>1</v>
      </c>
      <c r="U29" s="26">
        <f t="shared" ref="U29:V29" si="49">IF(AND(ISNUMBER(O29)=TRUE, O29&gt;=$M29),1,0)</f>
        <v>1</v>
      </c>
      <c r="V29" s="26">
        <f t="shared" si="49"/>
        <v>1</v>
      </c>
      <c r="W29" s="149" t="s">
        <v>157</v>
      </c>
      <c r="X29" s="150" t="str">
        <f>IF('A-Input Data'!$C$26="YES",IF(T29=1, "GO","CAUTION"),"N/A")</f>
        <v>GO</v>
      </c>
      <c r="Y29" s="167">
        <f t="shared" ref="Y29" si="50">L29*T29</f>
        <v>1.8515151515151516E-2</v>
      </c>
      <c r="Z29" s="150" t="str">
        <f>IF('A-Input Data'!$C$26="YES",IF(U29=1, "GO","CAUTION"),"N/A")</f>
        <v>GO</v>
      </c>
      <c r="AA29" s="165">
        <f t="shared" ref="AA29" si="51">L29*U29</f>
        <v>1.8515151515151516E-2</v>
      </c>
      <c r="AB29" s="150" t="str">
        <f>IF('A-Input Data'!$C$26="YES",IF(V29=1, "GO","CAUTION"),"N/A")</f>
        <v>GO</v>
      </c>
      <c r="AC29" s="163">
        <f t="shared" ref="AC29" si="52">L29*V29</f>
        <v>1.8515151515151516E-2</v>
      </c>
      <c r="AD29" s="142"/>
    </row>
    <row r="30" spans="1:30" ht="82.2" customHeight="1" outlineLevel="1" thickBot="1" x14ac:dyDescent="0.35">
      <c r="A30" s="266"/>
      <c r="B30" s="268"/>
      <c r="C30" s="147" t="s">
        <v>275</v>
      </c>
      <c r="D30" s="26" t="s">
        <v>276</v>
      </c>
      <c r="E30" s="26" t="s">
        <v>238</v>
      </c>
      <c r="F30" s="156" t="s">
        <v>271</v>
      </c>
      <c r="G30" s="250" t="s">
        <v>335</v>
      </c>
      <c r="H30" s="24" t="s">
        <v>75</v>
      </c>
      <c r="I30" s="24" t="s">
        <v>75</v>
      </c>
      <c r="J30" s="2"/>
      <c r="K30" s="79" t="s">
        <v>141</v>
      </c>
      <c r="L30" s="99">
        <f>IF('A-Input Data'!$C$26="YES", IF(OR(H30="X",H30="TBC"),WP,IF(J30="X",WT,IF(OR(I30="X",AND(I30="TBC",J30="TBC")),WS,0))), 0)</f>
        <v>1.8515151515151516E-2</v>
      </c>
      <c r="M30" s="23"/>
      <c r="N30" s="148"/>
      <c r="O30" s="148"/>
      <c r="P30" s="148"/>
      <c r="Q30" s="8" t="s">
        <v>51</v>
      </c>
      <c r="R30" s="65" t="s">
        <v>310</v>
      </c>
      <c r="S30" s="65" t="s">
        <v>146</v>
      </c>
      <c r="T30" s="5">
        <f>IF(AND(OR(T32="B",T32="C"),T31&gt;=-0.15),1,0)</f>
        <v>1</v>
      </c>
      <c r="U30" s="147">
        <f t="shared" ref="U30:V30" si="53">IF(AND(OR(U32="B",U32="C"),U31&gt;=-0.15),1,0)</f>
        <v>1</v>
      </c>
      <c r="V30" s="147">
        <f t="shared" si="53"/>
        <v>1</v>
      </c>
      <c r="W30" s="15" t="s">
        <v>120</v>
      </c>
      <c r="X30" s="43" t="str">
        <f>IF('A-Input Data'!$C$26="YES",IF(T30=1, "GO","NO GO"),"N/A")</f>
        <v>GO</v>
      </c>
      <c r="Y30" s="167">
        <f t="shared" si="3"/>
        <v>1.8515151515151516E-2</v>
      </c>
      <c r="Z30" s="43" t="str">
        <f>IF('A-Input Data'!$C$26="YES",IF(U30=1, "GO","NO GO"),"N/A")</f>
        <v>GO</v>
      </c>
      <c r="AA30" s="165">
        <f t="shared" si="9"/>
        <v>1.8515151515151516E-2</v>
      </c>
      <c r="AB30" s="43" t="str">
        <f>IF('A-Input Data'!$C$26="YES",IF(V30=1, "GO","NO GO"),"N/A")</f>
        <v>GO</v>
      </c>
      <c r="AC30" s="171">
        <f t="shared" si="10"/>
        <v>1.8515151515151516E-2</v>
      </c>
      <c r="AD30" s="142"/>
    </row>
    <row r="31" spans="1:30" ht="34.200000000000003" customHeight="1" outlineLevel="1" thickBot="1" x14ac:dyDescent="0.35">
      <c r="A31" s="266"/>
      <c r="B31" s="268"/>
      <c r="C31" s="147"/>
      <c r="D31" s="147"/>
      <c r="E31" s="147"/>
      <c r="F31" s="147"/>
      <c r="G31" s="2"/>
      <c r="H31" s="24"/>
      <c r="I31" s="24"/>
      <c r="J31" s="2"/>
      <c r="K31" s="79"/>
      <c r="L31" s="63"/>
      <c r="M31" s="23">
        <f>'A-Input Data'!$C$10</f>
        <v>65</v>
      </c>
      <c r="N31" s="148">
        <v>75</v>
      </c>
      <c r="O31" s="148">
        <v>64.5</v>
      </c>
      <c r="P31" s="148">
        <v>88</v>
      </c>
      <c r="Q31" s="8"/>
      <c r="R31" s="81" t="s">
        <v>311</v>
      </c>
      <c r="S31" s="17"/>
      <c r="T31" s="5">
        <f>(N31-$M31)/$M31</f>
        <v>0.15384615384615385</v>
      </c>
      <c r="U31" s="147">
        <f t="shared" ref="U31:V31" si="54">(O31-$M31)/$M31</f>
        <v>-7.6923076923076927E-3</v>
      </c>
      <c r="V31" s="147">
        <f t="shared" si="54"/>
        <v>0.35384615384615387</v>
      </c>
      <c r="W31" s="15"/>
      <c r="X31" s="15"/>
      <c r="Y31" s="168"/>
      <c r="Z31" s="15"/>
      <c r="AA31" s="169"/>
      <c r="AB31" s="15"/>
      <c r="AC31" s="171"/>
      <c r="AD31" s="142"/>
    </row>
    <row r="32" spans="1:30" ht="31.95" customHeight="1" outlineLevel="1" thickBot="1" x14ac:dyDescent="0.35">
      <c r="A32" s="266"/>
      <c r="B32" s="268"/>
      <c r="C32" s="147"/>
      <c r="D32" s="147"/>
      <c r="E32" s="147"/>
      <c r="F32" s="147"/>
      <c r="G32" s="2"/>
      <c r="H32" s="24"/>
      <c r="I32" s="24"/>
      <c r="J32" s="2"/>
      <c r="K32" s="79"/>
      <c r="L32" s="63"/>
      <c r="M32" s="23" t="s">
        <v>2</v>
      </c>
      <c r="N32" s="148">
        <v>50</v>
      </c>
      <c r="O32" s="148">
        <v>30</v>
      </c>
      <c r="P32" s="148">
        <v>100</v>
      </c>
      <c r="Q32" s="8"/>
      <c r="R32" s="81" t="s">
        <v>117</v>
      </c>
      <c r="S32" s="65"/>
      <c r="T32" s="5" t="str">
        <f>IF(N32&lt;5,"A",IF(N32&gt;15,"C","B"))</f>
        <v>C</v>
      </c>
      <c r="U32" s="5" t="str">
        <f>IF(O32&lt;5,"A",IF(O32&gt;15,"C","B"))</f>
        <v>C</v>
      </c>
      <c r="V32" s="5" t="str">
        <f>IF(P32&lt;5,"A",IF(P32&gt;15,"C","B"))</f>
        <v>C</v>
      </c>
      <c r="W32" s="15"/>
      <c r="X32" s="15"/>
      <c r="Y32" s="168"/>
      <c r="Z32" s="15"/>
      <c r="AA32" s="169"/>
      <c r="AB32" s="15"/>
      <c r="AC32" s="171"/>
      <c r="AD32" s="142"/>
    </row>
    <row r="33" spans="1:30" ht="36.6" customHeight="1" outlineLevel="1" thickBot="1" x14ac:dyDescent="0.35">
      <c r="A33" s="266"/>
      <c r="B33" s="268"/>
      <c r="C33" s="147"/>
      <c r="D33" s="147"/>
      <c r="E33" s="147"/>
      <c r="F33" s="147"/>
      <c r="G33" s="2"/>
      <c r="H33" s="24"/>
      <c r="I33" s="24"/>
      <c r="J33" s="2"/>
      <c r="K33" s="79"/>
      <c r="L33" s="63"/>
      <c r="M33" s="23" t="s">
        <v>2</v>
      </c>
      <c r="N33" s="148">
        <v>1</v>
      </c>
      <c r="O33" s="148">
        <v>20</v>
      </c>
      <c r="P33" s="148">
        <v>20</v>
      </c>
      <c r="Q33" s="8"/>
      <c r="R33" s="81" t="s">
        <v>118</v>
      </c>
      <c r="S33" s="65"/>
      <c r="T33" s="5"/>
      <c r="U33" s="5"/>
      <c r="V33" s="5"/>
      <c r="W33" s="15"/>
      <c r="X33" s="15"/>
      <c r="Y33" s="168"/>
      <c r="Z33" s="15"/>
      <c r="AA33" s="169"/>
      <c r="AB33" s="15"/>
      <c r="AC33" s="171"/>
      <c r="AD33" s="142"/>
    </row>
    <row r="34" spans="1:30" ht="274.2" customHeight="1" outlineLevel="1" thickBot="1" x14ac:dyDescent="0.35">
      <c r="A34" s="266"/>
      <c r="B34" s="268"/>
      <c r="C34" s="147" t="s">
        <v>103</v>
      </c>
      <c r="D34" s="26" t="s">
        <v>276</v>
      </c>
      <c r="E34" s="26" t="s">
        <v>238</v>
      </c>
      <c r="F34" s="156" t="s">
        <v>271</v>
      </c>
      <c r="G34" s="250" t="s">
        <v>336</v>
      </c>
      <c r="H34" s="24"/>
      <c r="I34" s="24" t="s">
        <v>4</v>
      </c>
      <c r="J34" s="2"/>
      <c r="K34" s="84" t="s">
        <v>142</v>
      </c>
      <c r="L34" s="99">
        <f>IF('A-Input Data'!$C$26="YES", IF(OR(H34="X",H34="TBC"),WP,IF(J34="X",WT,IF(OR(I34="X",AND(I34="TBC",J34="TBC")),WS,0))), 0)</f>
        <v>6.4651162790697681E-3</v>
      </c>
      <c r="M34" s="23"/>
      <c r="N34" s="148"/>
      <c r="O34" s="148"/>
      <c r="P34" s="148"/>
      <c r="Q34" s="5" t="s">
        <v>99</v>
      </c>
      <c r="R34" s="90" t="s">
        <v>220</v>
      </c>
      <c r="S34" s="80" t="s">
        <v>147</v>
      </c>
      <c r="T34" s="147">
        <f>IF(OR(AND(T32="C", N33=0),AND(T32="A",N33&gt;=1),AND(T32="B",N33&gt;=0,N33&lt;2)),0.5,IF(OR(AND(T32="B",N33&gt;=2),AND(T32="C",N33&gt;=1)),1,0))</f>
        <v>1</v>
      </c>
      <c r="U34" s="147">
        <f t="shared" ref="U34:V34" si="55">IF(OR(AND(U32="C", O33=0),AND(U32="A",O33&gt;=1),AND(U32="B",O33&gt;=0,O33&lt;2)),0.5,IF(OR(AND(U32="B",O33&gt;=2),AND(U32="C",O33&gt;=1)),1,0))</f>
        <v>1</v>
      </c>
      <c r="V34" s="147">
        <f t="shared" si="55"/>
        <v>1</v>
      </c>
      <c r="W34" s="15" t="s">
        <v>197</v>
      </c>
      <c r="X34" s="15" t="str">
        <f>IF('A-Input Data'!$C$26="YES",IF(T34&gt;=0.5,"GO","CAUTION"),"N/A")</f>
        <v>GO</v>
      </c>
      <c r="Y34" s="168">
        <f t="shared" ref="Y34:Y35" si="56">L34*T34</f>
        <v>6.4651162790697681E-3</v>
      </c>
      <c r="Z34" s="15" t="str">
        <f>IF('A-Input Data'!$C$26="YES",IF(U34&gt;=0.5,"GO","CAUTION"),"N/A")</f>
        <v>GO</v>
      </c>
      <c r="AA34" s="169">
        <f t="shared" ref="AA34:AA35" si="57">L34*U34</f>
        <v>6.4651162790697681E-3</v>
      </c>
      <c r="AB34" s="15" t="str">
        <f>IF('A-Input Data'!$C$26="YES",IF(V34&gt;=0.5,"GO","CAUTION"),"N/A")</f>
        <v>GO</v>
      </c>
      <c r="AC34" s="171">
        <f t="shared" ref="AC34" si="58">L34*V34</f>
        <v>6.4651162790697681E-3</v>
      </c>
      <c r="AD34" s="142"/>
    </row>
    <row r="35" spans="1:30" ht="74.400000000000006" customHeight="1" outlineLevel="1" thickBot="1" x14ac:dyDescent="0.35">
      <c r="A35" s="266"/>
      <c r="B35" s="268"/>
      <c r="C35" s="147" t="s">
        <v>277</v>
      </c>
      <c r="D35" s="26" t="s">
        <v>237</v>
      </c>
      <c r="E35" s="4" t="s">
        <v>216</v>
      </c>
      <c r="F35" s="156" t="s">
        <v>253</v>
      </c>
      <c r="G35" s="249" t="s">
        <v>278</v>
      </c>
      <c r="H35" s="24"/>
      <c r="I35" s="24" t="s">
        <v>4</v>
      </c>
      <c r="J35" s="2"/>
      <c r="K35" s="84" t="s">
        <v>142</v>
      </c>
      <c r="L35" s="99">
        <f>IF('A-Input Data'!$C$26="YES", IF(OR(H35="X",H35="TBC"),WP,IF(J35="X",WT,IF(OR(I35="X",AND(I35="TBC",J35="TBC")),WS,0))), 0)</f>
        <v>6.4651162790697681E-3</v>
      </c>
      <c r="M35" s="7">
        <f>'A-Input Data'!$C$33</f>
        <v>200</v>
      </c>
      <c r="N35" s="148">
        <v>200</v>
      </c>
      <c r="O35" s="7">
        <v>200</v>
      </c>
      <c r="P35" s="7">
        <v>200</v>
      </c>
      <c r="Q35" s="7" t="s">
        <v>51</v>
      </c>
      <c r="R35" s="149" t="s">
        <v>65</v>
      </c>
      <c r="S35" s="17" t="s">
        <v>131</v>
      </c>
      <c r="T35" s="26">
        <f>IF(AND(ISNUMBER(N35)=TRUE, N35&gt;=$M35),1,0)</f>
        <v>1</v>
      </c>
      <c r="U35" s="26">
        <f t="shared" ref="U35:V37" si="59">IF(AND(ISNUMBER(O35)=TRUE, O35&gt;=$M35),1,0)</f>
        <v>1</v>
      </c>
      <c r="V35" s="26">
        <f t="shared" si="59"/>
        <v>1</v>
      </c>
      <c r="W35" s="15" t="s">
        <v>157</v>
      </c>
      <c r="X35" s="43" t="str">
        <f>IF('A-Input Data'!$C$26="YES",IF(T35=1, "GO","CAUTION"),"N/A")</f>
        <v>GO</v>
      </c>
      <c r="Y35" s="167">
        <f t="shared" si="56"/>
        <v>6.4651162790697681E-3</v>
      </c>
      <c r="Z35" s="43" t="str">
        <f>IF('A-Input Data'!$C$26="YES",IF(U35=1, "GO","CAUTION"),"N/A")</f>
        <v>GO</v>
      </c>
      <c r="AA35" s="165">
        <f t="shared" si="57"/>
        <v>6.4651162790697681E-3</v>
      </c>
      <c r="AB35" s="43" t="str">
        <f>IF('A-Input Data'!$C$26="YES",IF(V35=1, "GO","CAUTION"),"N/A")</f>
        <v>GO</v>
      </c>
      <c r="AC35" s="163">
        <f t="shared" si="10"/>
        <v>6.4651162790697681E-3</v>
      </c>
      <c r="AD35" s="142"/>
    </row>
    <row r="36" spans="1:30" ht="41.4" customHeight="1" outlineLevel="1" thickBot="1" x14ac:dyDescent="0.35">
      <c r="A36" s="266"/>
      <c r="B36" s="268"/>
      <c r="C36" s="147" t="s">
        <v>279</v>
      </c>
      <c r="D36" s="26" t="s">
        <v>237</v>
      </c>
      <c r="E36" s="4" t="s">
        <v>216</v>
      </c>
      <c r="F36" s="156" t="s">
        <v>253</v>
      </c>
      <c r="G36" s="249" t="s">
        <v>278</v>
      </c>
      <c r="H36" s="24"/>
      <c r="I36" s="24" t="s">
        <v>4</v>
      </c>
      <c r="J36" s="2"/>
      <c r="K36" s="84" t="s">
        <v>142</v>
      </c>
      <c r="L36" s="99">
        <f>IF('A-Input Data'!$C$26="YES", IF(OR(H36="X",H36="TBC"),WP,IF(J36="X",WT,IF(OR(I36="X",AND(I36="TBC",J36="TBC")),WS,0))), 0)</f>
        <v>6.4651162790697681E-3</v>
      </c>
      <c r="M36" s="7">
        <f>'A-Input Data'!$C$34</f>
        <v>50</v>
      </c>
      <c r="N36" s="148">
        <v>50</v>
      </c>
      <c r="O36" s="7">
        <v>50</v>
      </c>
      <c r="P36" s="7">
        <v>50</v>
      </c>
      <c r="Q36" s="7" t="s">
        <v>51</v>
      </c>
      <c r="R36" s="149" t="s">
        <v>66</v>
      </c>
      <c r="S36" s="17" t="s">
        <v>131</v>
      </c>
      <c r="T36" s="26">
        <f>IF(AND(ISNUMBER(N36)=TRUE, N36&gt;=$M36),1,0)</f>
        <v>1</v>
      </c>
      <c r="U36" s="26">
        <f t="shared" si="59"/>
        <v>1</v>
      </c>
      <c r="V36" s="26">
        <f t="shared" si="59"/>
        <v>1</v>
      </c>
      <c r="W36" s="15" t="s">
        <v>157</v>
      </c>
      <c r="X36" s="43" t="str">
        <f>IF('A-Input Data'!$C$26="YES",IF(T36=1, "GO","CAUTION"),"N/A")</f>
        <v>GO</v>
      </c>
      <c r="Y36" s="167">
        <f t="shared" si="3"/>
        <v>6.4651162790697681E-3</v>
      </c>
      <c r="Z36" s="43" t="str">
        <f>IF('A-Input Data'!$C$26="YES",IF(U36=1, "GO","CAUTION"),"N/A")</f>
        <v>GO</v>
      </c>
      <c r="AA36" s="165">
        <f t="shared" si="9"/>
        <v>6.4651162790697681E-3</v>
      </c>
      <c r="AB36" s="43" t="str">
        <f>IF('A-Input Data'!$C$26="YES",IF(V36=1, "GO","CAUTION"),"N/A")</f>
        <v>GO</v>
      </c>
      <c r="AC36" s="163">
        <f t="shared" si="10"/>
        <v>6.4651162790697681E-3</v>
      </c>
      <c r="AD36" s="142"/>
    </row>
    <row r="37" spans="1:30" ht="51.6" customHeight="1" outlineLevel="1" thickBot="1" x14ac:dyDescent="0.35">
      <c r="A37" s="266"/>
      <c r="B37" s="268"/>
      <c r="C37" s="147" t="s">
        <v>232</v>
      </c>
      <c r="D37" s="26" t="s">
        <v>237</v>
      </c>
      <c r="E37" s="4" t="s">
        <v>216</v>
      </c>
      <c r="F37" s="156" t="s">
        <v>253</v>
      </c>
      <c r="G37" s="249" t="s">
        <v>280</v>
      </c>
      <c r="H37" s="24"/>
      <c r="I37" s="24" t="s">
        <v>4</v>
      </c>
      <c r="J37" s="2"/>
      <c r="K37" s="84" t="s">
        <v>142</v>
      </c>
      <c r="L37" s="99">
        <f>IF('A-Input Data'!$C$26="YES", IF(OR(H37="X",H37="TBC"),WP,IF(J37="X",WT,IF(OR(I37="X",AND(I37="TBC",J37="TBC")),WS,0))), 0)</f>
        <v>6.4651162790697681E-3</v>
      </c>
      <c r="M37" s="7">
        <f>'A-Input Data'!$C$35</f>
        <v>200</v>
      </c>
      <c r="N37" s="148">
        <v>200</v>
      </c>
      <c r="O37" s="7">
        <v>200</v>
      </c>
      <c r="P37" s="7">
        <v>200</v>
      </c>
      <c r="Q37" s="7" t="s">
        <v>51</v>
      </c>
      <c r="R37" s="149" t="s">
        <v>67</v>
      </c>
      <c r="S37" s="17" t="s">
        <v>131</v>
      </c>
      <c r="T37" s="26">
        <f>IF(AND(ISNUMBER(N37)=TRUE, N37&gt;=$M37),1,0)</f>
        <v>1</v>
      </c>
      <c r="U37" s="26">
        <f t="shared" si="59"/>
        <v>1</v>
      </c>
      <c r="V37" s="26">
        <f t="shared" si="59"/>
        <v>1</v>
      </c>
      <c r="W37" s="15" t="s">
        <v>157</v>
      </c>
      <c r="X37" s="43" t="str">
        <f>IF('A-Input Data'!$C$26="YES",IF(T37=1, "GO","CAUTION"),"N/A")</f>
        <v>GO</v>
      </c>
      <c r="Y37" s="167">
        <f t="shared" si="3"/>
        <v>6.4651162790697681E-3</v>
      </c>
      <c r="Z37" s="43" t="str">
        <f>IF('A-Input Data'!$C$26="YES",IF(U37=1, "GO","CAUTION"),"N/A")</f>
        <v>GO</v>
      </c>
      <c r="AA37" s="165">
        <f t="shared" si="9"/>
        <v>6.4651162790697681E-3</v>
      </c>
      <c r="AB37" s="43" t="str">
        <f>IF('A-Input Data'!$C$26="YES",IF(V37=1, "GO","CAUTION"),"N/A")</f>
        <v>GO</v>
      </c>
      <c r="AC37" s="163">
        <f t="shared" si="10"/>
        <v>6.4651162790697681E-3</v>
      </c>
      <c r="AD37" s="142"/>
    </row>
    <row r="38" spans="1:30" ht="72" customHeight="1" outlineLevel="1" thickBot="1" x14ac:dyDescent="0.35">
      <c r="A38" s="266"/>
      <c r="B38" s="268"/>
      <c r="C38" s="148" t="s">
        <v>134</v>
      </c>
      <c r="D38" s="26" t="s">
        <v>237</v>
      </c>
      <c r="E38" s="4" t="s">
        <v>238</v>
      </c>
      <c r="F38" s="156" t="s">
        <v>271</v>
      </c>
      <c r="G38" s="26" t="s">
        <v>297</v>
      </c>
      <c r="H38" s="6"/>
      <c r="I38" s="24" t="s">
        <v>75</v>
      </c>
      <c r="J38" s="24" t="s">
        <v>75</v>
      </c>
      <c r="K38" s="79" t="s">
        <v>145</v>
      </c>
      <c r="L38" s="99">
        <f>IF('A-Input Data'!$C$26="YES", IF(OR(H38="X",H38="TBC"),WP,IF(J38="X",WT,IF(OR(I38="X",AND(I38="TBC",J38="TBC")),WS,0))), 0)</f>
        <v>6.4651162790697681E-3</v>
      </c>
      <c r="M38" s="23" t="s">
        <v>2</v>
      </c>
      <c r="N38" s="148">
        <v>2</v>
      </c>
      <c r="O38" s="11">
        <v>2</v>
      </c>
      <c r="P38" s="7">
        <v>2</v>
      </c>
      <c r="Q38" s="2" t="s">
        <v>99</v>
      </c>
      <c r="R38" s="246" t="s">
        <v>113</v>
      </c>
      <c r="S38" s="17" t="s">
        <v>132</v>
      </c>
      <c r="T38" s="5">
        <f>N38/2</f>
        <v>1</v>
      </c>
      <c r="U38" s="5">
        <f t="shared" ref="U38:V38" si="60">O38/2</f>
        <v>1</v>
      </c>
      <c r="V38" s="5">
        <f t="shared" si="60"/>
        <v>1</v>
      </c>
      <c r="W38" s="15" t="s">
        <v>197</v>
      </c>
      <c r="X38" s="43" t="str">
        <f>IF('A-Input Data'!$C$26="YES",IF(T38&gt;=0.5, "GO","CAUTION"),"N/A")</f>
        <v>GO</v>
      </c>
      <c r="Y38" s="167">
        <f t="shared" si="3"/>
        <v>6.4651162790697681E-3</v>
      </c>
      <c r="Z38" s="43" t="str">
        <f>IF('A-Input Data'!$C$26="YES",IF(U38&gt;=0.5, "GO","CAUTION"),"N/A")</f>
        <v>GO</v>
      </c>
      <c r="AA38" s="165">
        <f t="shared" si="9"/>
        <v>6.4651162790697681E-3</v>
      </c>
      <c r="AB38" s="43" t="str">
        <f>IF('A-Input Data'!$C$26="YES",IF(V38&gt;=0.5, "GO","CAUTION"),"N/A")</f>
        <v>GO</v>
      </c>
      <c r="AC38" s="163">
        <f t="shared" ref="AC38:AC39" si="61">L38*V38</f>
        <v>6.4651162790697681E-3</v>
      </c>
      <c r="AD38" s="142"/>
    </row>
    <row r="39" spans="1:30" ht="82.2" customHeight="1" outlineLevel="1" thickBot="1" x14ac:dyDescent="0.35">
      <c r="A39" s="266"/>
      <c r="B39" s="268"/>
      <c r="C39" s="148" t="s">
        <v>108</v>
      </c>
      <c r="D39" s="26" t="s">
        <v>237</v>
      </c>
      <c r="E39" s="4" t="s">
        <v>238</v>
      </c>
      <c r="F39" s="156" t="s">
        <v>271</v>
      </c>
      <c r="G39" s="26" t="s">
        <v>281</v>
      </c>
      <c r="H39" s="6"/>
      <c r="I39" s="24" t="s">
        <v>75</v>
      </c>
      <c r="J39" s="24" t="s">
        <v>75</v>
      </c>
      <c r="K39" s="79" t="s">
        <v>145</v>
      </c>
      <c r="L39" s="99">
        <f>IF('A-Input Data'!$C$26="YES", IF(OR(H39="X",H39="TBC"),WP,IF(J39="X",WT,IF(OR(I39="X",AND(I39="TBC",J39="TBC")),WS,0))), 0)</f>
        <v>6.4651162790697681E-3</v>
      </c>
      <c r="M39" s="23" t="s">
        <v>2</v>
      </c>
      <c r="N39" s="148">
        <v>2</v>
      </c>
      <c r="O39" s="7">
        <v>2</v>
      </c>
      <c r="P39" s="7">
        <v>2</v>
      </c>
      <c r="Q39" s="2" t="s">
        <v>99</v>
      </c>
      <c r="R39" s="65" t="s">
        <v>90</v>
      </c>
      <c r="S39" s="17" t="s">
        <v>132</v>
      </c>
      <c r="T39" s="5">
        <f>N39/2</f>
        <v>1</v>
      </c>
      <c r="U39" s="5">
        <f t="shared" ref="U39" si="62">O39/2</f>
        <v>1</v>
      </c>
      <c r="V39" s="5">
        <f t="shared" ref="V39" si="63">P39/2</f>
        <v>1</v>
      </c>
      <c r="W39" s="15" t="s">
        <v>197</v>
      </c>
      <c r="X39" s="43" t="str">
        <f>IF('A-Input Data'!$C$26="YES",IF(T39&gt;=0.5, "GO","CAUTION"),"N/A")</f>
        <v>GO</v>
      </c>
      <c r="Y39" s="167">
        <f t="shared" si="3"/>
        <v>6.4651162790697681E-3</v>
      </c>
      <c r="Z39" s="43" t="str">
        <f>IF('A-Input Data'!$C$26="YES",IF(U39&gt;=0.5, "GO","CAUTION"),"N/A")</f>
        <v>GO</v>
      </c>
      <c r="AA39" s="165">
        <f t="shared" si="9"/>
        <v>6.4651162790697681E-3</v>
      </c>
      <c r="AB39" s="43" t="str">
        <f>IF('A-Input Data'!$C$26="YES",IF(V39&gt;=0.5, "GO","CAUTION"),"N/A")</f>
        <v>GO</v>
      </c>
      <c r="AC39" s="163">
        <f t="shared" si="61"/>
        <v>6.4651162790697681E-3</v>
      </c>
      <c r="AD39" s="152"/>
    </row>
    <row r="40" spans="1:30" ht="40.950000000000003" customHeight="1" outlineLevel="1" thickBot="1" x14ac:dyDescent="0.35">
      <c r="A40" s="266"/>
      <c r="B40" s="268"/>
      <c r="C40" s="147" t="s">
        <v>109</v>
      </c>
      <c r="D40" s="26" t="s">
        <v>237</v>
      </c>
      <c r="E40" s="4" t="s">
        <v>216</v>
      </c>
      <c r="F40" s="156" t="s">
        <v>253</v>
      </c>
      <c r="G40" s="249" t="s">
        <v>337</v>
      </c>
      <c r="H40" s="6"/>
      <c r="I40" s="6"/>
      <c r="J40" s="24" t="s">
        <v>4</v>
      </c>
      <c r="K40" s="84" t="s">
        <v>143</v>
      </c>
      <c r="L40" s="99">
        <f>IF('A-Input Data'!$C$26="YES", IF(OR(H40="X",H40="TBC"),WP,IF(J40="X",WT,IF(OR(I40="X",AND(I40="TBC",J40="TBC")),WS,0))), 0)</f>
        <v>2.4666666666666665E-3</v>
      </c>
      <c r="M40" s="23">
        <f>'A-Input Data'!$C$36</f>
        <v>10</v>
      </c>
      <c r="N40" s="148">
        <v>10</v>
      </c>
      <c r="O40" s="7">
        <v>10</v>
      </c>
      <c r="P40" s="7">
        <v>10</v>
      </c>
      <c r="Q40" s="2" t="s">
        <v>51</v>
      </c>
      <c r="R40" s="149" t="s">
        <v>114</v>
      </c>
      <c r="S40" s="17" t="s">
        <v>131</v>
      </c>
      <c r="T40" s="26">
        <f>IF(AND(ISNUMBER(N40)=TRUE, N40&gt;=$M40),1,0)</f>
        <v>1</v>
      </c>
      <c r="U40" s="26">
        <f t="shared" ref="U40:V40" si="64">IF(AND(ISNUMBER(O40)=TRUE, O40&gt;=$M40),1,0)</f>
        <v>1</v>
      </c>
      <c r="V40" s="26">
        <f t="shared" si="64"/>
        <v>1</v>
      </c>
      <c r="W40" s="27" t="s">
        <v>52</v>
      </c>
      <c r="X40" s="42" t="str">
        <f>IF('A-Input Data'!$C$26="YES","GO","N/A")</f>
        <v>GO</v>
      </c>
      <c r="Y40" s="167">
        <f t="shared" ref="Y40" si="65">L40*T40</f>
        <v>2.4666666666666665E-3</v>
      </c>
      <c r="Z40" s="42" t="str">
        <f>IF('A-Input Data'!$C$26="YES","GO","N/A")</f>
        <v>GO</v>
      </c>
      <c r="AA40" s="165">
        <f t="shared" ref="AA40" si="66">L40*U40</f>
        <v>2.4666666666666665E-3</v>
      </c>
      <c r="AB40" s="42" t="str">
        <f>IF('A-Input Data'!$C$26="YES","GO","N/A")</f>
        <v>GO</v>
      </c>
      <c r="AC40" s="163">
        <f t="shared" ref="AC40" si="67">L40*V40</f>
        <v>2.4666666666666665E-3</v>
      </c>
      <c r="AD40" s="142"/>
    </row>
    <row r="41" spans="1:30" ht="103.2" customHeight="1" outlineLevel="1" thickBot="1" x14ac:dyDescent="0.35">
      <c r="A41" s="266"/>
      <c r="B41" s="268"/>
      <c r="C41" s="147" t="s">
        <v>304</v>
      </c>
      <c r="D41" s="26" t="s">
        <v>237</v>
      </c>
      <c r="E41" s="4" t="s">
        <v>216</v>
      </c>
      <c r="F41" s="26" t="s">
        <v>282</v>
      </c>
      <c r="G41" s="249"/>
      <c r="H41" s="6"/>
      <c r="I41" s="6"/>
      <c r="J41" s="24" t="s">
        <v>4</v>
      </c>
      <c r="K41" s="84" t="s">
        <v>143</v>
      </c>
      <c r="L41" s="99">
        <f>IF('A-Input Data'!$C$26="YES", IF(OR(H41="X",H41="TBC"),WP,IF(J41="X",WT,IF(OR(I41="X",AND(I41="TBC",J41="TBC")),WS,0))), 0)</f>
        <v>2.4666666666666665E-3</v>
      </c>
      <c r="M41" s="23" t="s">
        <v>2</v>
      </c>
      <c r="N41" s="148">
        <v>1</v>
      </c>
      <c r="O41" s="7">
        <v>2</v>
      </c>
      <c r="P41" s="7">
        <v>1</v>
      </c>
      <c r="Q41" s="2" t="s">
        <v>99</v>
      </c>
      <c r="R41" s="149" t="s">
        <v>110</v>
      </c>
      <c r="S41" s="17" t="s">
        <v>132</v>
      </c>
      <c r="T41" s="5">
        <f>N41/2</f>
        <v>0.5</v>
      </c>
      <c r="U41" s="5">
        <f t="shared" ref="U41:V41" si="68">O41/2</f>
        <v>1</v>
      </c>
      <c r="V41" s="5">
        <f t="shared" si="68"/>
        <v>0.5</v>
      </c>
      <c r="W41" s="27" t="s">
        <v>52</v>
      </c>
      <c r="X41" s="42" t="str">
        <f>IF('A-Input Data'!$C$26="YES","GO","N/A")</f>
        <v>GO</v>
      </c>
      <c r="Y41" s="167">
        <f t="shared" si="3"/>
        <v>1.2333333333333332E-3</v>
      </c>
      <c r="Z41" s="42" t="str">
        <f>IF('A-Input Data'!$C$26="YES","GO","N/A")</f>
        <v>GO</v>
      </c>
      <c r="AA41" s="165">
        <f t="shared" si="9"/>
        <v>2.4666666666666665E-3</v>
      </c>
      <c r="AB41" s="42" t="str">
        <f>IF('A-Input Data'!$C$26="YES","GO","N/A")</f>
        <v>GO</v>
      </c>
      <c r="AC41" s="163">
        <f t="shared" si="10"/>
        <v>1.2333333333333332E-3</v>
      </c>
      <c r="AD41" s="142"/>
    </row>
    <row r="42" spans="1:30" ht="54.6" customHeight="1" outlineLevel="1" thickBot="1" x14ac:dyDescent="0.35">
      <c r="A42" s="266"/>
      <c r="B42" s="268"/>
      <c r="C42" s="147" t="s">
        <v>24</v>
      </c>
      <c r="D42" s="26" t="s">
        <v>237</v>
      </c>
      <c r="E42" s="4" t="s">
        <v>216</v>
      </c>
      <c r="F42" s="147" t="s">
        <v>257</v>
      </c>
      <c r="G42" s="147" t="s">
        <v>338</v>
      </c>
      <c r="H42" s="6"/>
      <c r="I42" s="6"/>
      <c r="J42" s="24" t="s">
        <v>4</v>
      </c>
      <c r="K42" s="84" t="s">
        <v>143</v>
      </c>
      <c r="L42" s="99">
        <f>IF('A-Input Data'!$C$26="YES", IF(OR(H42="X",H42="TBC"),WP,IF(J42="X",WT,IF(OR(I42="X",AND(I42="TBC",J42="TBC")),WS,0))), 0)</f>
        <v>2.4666666666666665E-3</v>
      </c>
      <c r="M42" s="23" t="s">
        <v>2</v>
      </c>
      <c r="N42" s="148" t="s">
        <v>79</v>
      </c>
      <c r="O42" s="7" t="s">
        <v>78</v>
      </c>
      <c r="P42" s="7" t="s">
        <v>79</v>
      </c>
      <c r="Q42" s="2" t="s">
        <v>51</v>
      </c>
      <c r="R42" s="149" t="s">
        <v>63</v>
      </c>
      <c r="S42" s="17" t="s">
        <v>130</v>
      </c>
      <c r="T42" s="2">
        <f t="shared" ref="T42:V43" si="69">IF(N42="YES", 1, 0)</f>
        <v>0</v>
      </c>
      <c r="U42" s="2">
        <f t="shared" si="69"/>
        <v>1</v>
      </c>
      <c r="V42" s="2">
        <f t="shared" si="69"/>
        <v>0</v>
      </c>
      <c r="W42" s="27" t="s">
        <v>52</v>
      </c>
      <c r="X42" s="42" t="str">
        <f>IF('A-Input Data'!$C$26="YES","GO","N/A")</f>
        <v>GO</v>
      </c>
      <c r="Y42" s="167">
        <f t="shared" si="3"/>
        <v>0</v>
      </c>
      <c r="Z42" s="42" t="str">
        <f>IF('A-Input Data'!$C$26="YES","GO","N/A")</f>
        <v>GO</v>
      </c>
      <c r="AA42" s="165">
        <f t="shared" si="9"/>
        <v>2.4666666666666665E-3</v>
      </c>
      <c r="AB42" s="42" t="str">
        <f>IF('A-Input Data'!$C$26="YES","GO","N/A")</f>
        <v>GO</v>
      </c>
      <c r="AC42" s="163">
        <f t="shared" si="10"/>
        <v>0</v>
      </c>
      <c r="AD42" s="142"/>
    </row>
    <row r="43" spans="1:30" ht="129" customHeight="1" outlineLevel="1" thickBot="1" x14ac:dyDescent="0.35">
      <c r="A43" s="266"/>
      <c r="B43" s="268"/>
      <c r="C43" s="147" t="s">
        <v>199</v>
      </c>
      <c r="D43" s="26" t="s">
        <v>237</v>
      </c>
      <c r="E43" s="4" t="s">
        <v>238</v>
      </c>
      <c r="F43" s="156" t="s">
        <v>271</v>
      </c>
      <c r="G43" s="147" t="s">
        <v>283</v>
      </c>
      <c r="H43" s="6"/>
      <c r="I43" s="24" t="s">
        <v>4</v>
      </c>
      <c r="J43" s="24"/>
      <c r="K43" s="84" t="s">
        <v>142</v>
      </c>
      <c r="L43" s="99">
        <f>IF('A-Input Data'!$C$26="YES", IF(OR(H43="X",H43="TBC"),WP,IF(J43="X",WT,IF(OR(I43="X",AND(I43="TBC",J43="TBC")),WS,0))), 0)</f>
        <v>6.4651162790697681E-3</v>
      </c>
      <c r="M43" s="23" t="s">
        <v>2</v>
      </c>
      <c r="N43" s="148" t="s">
        <v>78</v>
      </c>
      <c r="O43" s="7" t="s">
        <v>78</v>
      </c>
      <c r="P43" s="7" t="s">
        <v>78</v>
      </c>
      <c r="Q43" s="2" t="s">
        <v>51</v>
      </c>
      <c r="R43" s="149" t="s">
        <v>207</v>
      </c>
      <c r="S43" s="149" t="s">
        <v>130</v>
      </c>
      <c r="T43" s="147">
        <f t="shared" si="69"/>
        <v>1</v>
      </c>
      <c r="U43" s="2">
        <f t="shared" si="69"/>
        <v>1</v>
      </c>
      <c r="V43" s="2">
        <f t="shared" si="69"/>
        <v>1</v>
      </c>
      <c r="W43" s="149" t="s">
        <v>157</v>
      </c>
      <c r="X43" s="150" t="str">
        <f>IF('A-Input Data'!$C$26="YES",IF(T43=1, "GO","CAUTION"),"N/A")</f>
        <v>GO</v>
      </c>
      <c r="Y43" s="167">
        <f t="shared" si="3"/>
        <v>6.4651162790697681E-3</v>
      </c>
      <c r="Z43" s="150" t="str">
        <f>IF('A-Input Data'!$C$26="YES",IF(U43=1, "GO","CAUTION"),"N/A")</f>
        <v>GO</v>
      </c>
      <c r="AA43" s="165">
        <f t="shared" si="9"/>
        <v>6.4651162790697681E-3</v>
      </c>
      <c r="AB43" s="150" t="str">
        <f>IF('A-Input Data'!$C$26="YES",IF(V43=1, "GO","CAUTION"),"N/A")</f>
        <v>GO</v>
      </c>
      <c r="AC43" s="163">
        <f t="shared" ref="AC43" si="70">L43*V43</f>
        <v>6.4651162790697681E-3</v>
      </c>
      <c r="AD43" s="152"/>
    </row>
    <row r="44" spans="1:30" ht="60.6" customHeight="1" outlineLevel="1" thickBot="1" x14ac:dyDescent="0.35">
      <c r="A44" s="266"/>
      <c r="B44" s="268"/>
      <c r="C44" s="7" t="s">
        <v>30</v>
      </c>
      <c r="D44" s="26" t="s">
        <v>237</v>
      </c>
      <c r="E44" s="4" t="s">
        <v>216</v>
      </c>
      <c r="F44" s="100" t="s">
        <v>284</v>
      </c>
      <c r="G44" s="4" t="s">
        <v>285</v>
      </c>
      <c r="H44" s="6"/>
      <c r="I44" s="6"/>
      <c r="J44" s="24" t="s">
        <v>4</v>
      </c>
      <c r="K44" s="84" t="s">
        <v>143</v>
      </c>
      <c r="L44" s="99">
        <f>IF('A-Input Data'!$C$26="YES", IF(OR(H44="X",H44="TBC"),WP,IF(J44="X",WT,IF(OR(I44="X",AND(I44="TBC",J44="TBC")),WS,0))), 0)</f>
        <v>2.4666666666666665E-3</v>
      </c>
      <c r="M44" s="7">
        <f>'A-Input Data'!$C$37</f>
        <v>4</v>
      </c>
      <c r="N44" s="148">
        <v>4</v>
      </c>
      <c r="O44" s="7">
        <v>4</v>
      </c>
      <c r="P44" s="7">
        <v>4</v>
      </c>
      <c r="Q44" s="2" t="s">
        <v>51</v>
      </c>
      <c r="R44" s="149" t="s">
        <v>89</v>
      </c>
      <c r="S44" s="17" t="s">
        <v>131</v>
      </c>
      <c r="T44" s="26">
        <f>IF(AND(ISNUMBER(N44)=TRUE, N44&gt;=$M44),1,0)</f>
        <v>1</v>
      </c>
      <c r="U44" s="26">
        <f t="shared" ref="U44:V44" si="71">IF(AND(ISNUMBER(O44)=TRUE, O44&gt;=$M44),1,0)</f>
        <v>1</v>
      </c>
      <c r="V44" s="26">
        <f t="shared" si="71"/>
        <v>1</v>
      </c>
      <c r="W44" s="27" t="s">
        <v>52</v>
      </c>
      <c r="X44" s="42" t="str">
        <f>IF('A-Input Data'!$C$26="YES","GO","N/A")</f>
        <v>GO</v>
      </c>
      <c r="Y44" s="168">
        <f t="shared" si="3"/>
        <v>2.4666666666666665E-3</v>
      </c>
      <c r="Z44" s="42" t="str">
        <f>IF('A-Input Data'!$C$26="YES","GO","N/A")</f>
        <v>GO</v>
      </c>
      <c r="AA44" s="169">
        <f t="shared" si="9"/>
        <v>2.4666666666666665E-3</v>
      </c>
      <c r="AB44" s="42" t="str">
        <f>IF('A-Input Data'!$C$26="YES","GO","N/A")</f>
        <v>GO</v>
      </c>
      <c r="AC44" s="171">
        <f t="shared" si="10"/>
        <v>2.4666666666666665E-3</v>
      </c>
      <c r="AD44" s="142"/>
    </row>
    <row r="45" spans="1:30" ht="47.4" customHeight="1" outlineLevel="1" thickBot="1" x14ac:dyDescent="0.35">
      <c r="A45" s="266"/>
      <c r="B45" s="268"/>
      <c r="C45" s="147" t="s">
        <v>38</v>
      </c>
      <c r="D45" s="26" t="s">
        <v>237</v>
      </c>
      <c r="E45" s="4" t="s">
        <v>216</v>
      </c>
      <c r="F45" s="100" t="s">
        <v>284</v>
      </c>
      <c r="G45" s="4" t="s">
        <v>286</v>
      </c>
      <c r="H45" s="6"/>
      <c r="I45" s="6"/>
      <c r="J45" s="24" t="s">
        <v>4</v>
      </c>
      <c r="K45" s="84" t="s">
        <v>143</v>
      </c>
      <c r="L45" s="99">
        <f>IF('A-Input Data'!$C$26="YES", IF(OR(H45="X",H45="TBC"),WP,IF(J45="X",WT,IF(OR(I45="X",AND(I45="TBC",J45="TBC")),WS,0))), 0)</f>
        <v>2.4666666666666665E-3</v>
      </c>
      <c r="M45" s="23" t="s">
        <v>2</v>
      </c>
      <c r="N45" s="148" t="s">
        <v>79</v>
      </c>
      <c r="O45" s="7" t="s">
        <v>78</v>
      </c>
      <c r="P45" s="7" t="s">
        <v>78</v>
      </c>
      <c r="Q45" s="2" t="s">
        <v>51</v>
      </c>
      <c r="R45" s="247" t="s">
        <v>62</v>
      </c>
      <c r="S45" s="17" t="s">
        <v>185</v>
      </c>
      <c r="T45" s="2">
        <f t="shared" ref="T45:V46" si="72">IF(N45&gt;0,1,0)</f>
        <v>1</v>
      </c>
      <c r="U45" s="2">
        <f t="shared" si="72"/>
        <v>1</v>
      </c>
      <c r="V45" s="2">
        <f t="shared" si="72"/>
        <v>1</v>
      </c>
      <c r="W45" s="27" t="s">
        <v>52</v>
      </c>
      <c r="X45" s="42" t="str">
        <f>IF('A-Input Data'!$C$26="YES","GO","N/A")</f>
        <v>GO</v>
      </c>
      <c r="Y45" s="167">
        <f t="shared" si="3"/>
        <v>2.4666666666666665E-3</v>
      </c>
      <c r="Z45" s="42" t="str">
        <f>IF('A-Input Data'!$C$26="YES","GO","N/A")</f>
        <v>GO</v>
      </c>
      <c r="AA45" s="165">
        <f t="shared" si="9"/>
        <v>2.4666666666666665E-3</v>
      </c>
      <c r="AB45" s="42" t="str">
        <f>IF('A-Input Data'!$C$26="YES","GO","N/A")</f>
        <v>GO</v>
      </c>
      <c r="AC45" s="163">
        <f t="shared" si="10"/>
        <v>2.4666666666666665E-3</v>
      </c>
      <c r="AD45" s="142"/>
    </row>
    <row r="46" spans="1:30" ht="83.4" customHeight="1" outlineLevel="1" thickBot="1" x14ac:dyDescent="0.35">
      <c r="A46" s="266"/>
      <c r="B46" s="268"/>
      <c r="C46" s="147" t="s">
        <v>231</v>
      </c>
      <c r="D46" s="26" t="s">
        <v>237</v>
      </c>
      <c r="E46" s="4" t="s">
        <v>216</v>
      </c>
      <c r="F46" s="100" t="s">
        <v>284</v>
      </c>
      <c r="G46" s="4" t="s">
        <v>287</v>
      </c>
      <c r="H46" s="6"/>
      <c r="I46" s="6"/>
      <c r="J46" s="24" t="s">
        <v>4</v>
      </c>
      <c r="K46" s="84" t="s">
        <v>143</v>
      </c>
      <c r="L46" s="99">
        <f>IF('A-Input Data'!$C$26="YES", IF(OR(H46="X",H46="TBC"),WP,IF(J46="X",WT,IF(OR(I46="X",AND(I46="TBC",J46="TBC")),WS,0))), 0)</f>
        <v>2.4666666666666665E-3</v>
      </c>
      <c r="M46" s="23" t="s">
        <v>2</v>
      </c>
      <c r="N46" s="148" t="s">
        <v>79</v>
      </c>
      <c r="O46" s="7" t="s">
        <v>78</v>
      </c>
      <c r="P46" s="7" t="s">
        <v>78</v>
      </c>
      <c r="Q46" s="2" t="s">
        <v>51</v>
      </c>
      <c r="R46" s="65" t="s">
        <v>312</v>
      </c>
      <c r="S46" s="17" t="s">
        <v>185</v>
      </c>
      <c r="T46" s="2">
        <f t="shared" si="72"/>
        <v>1</v>
      </c>
      <c r="U46" s="2">
        <f t="shared" si="72"/>
        <v>1</v>
      </c>
      <c r="V46" s="2">
        <f t="shared" si="72"/>
        <v>1</v>
      </c>
      <c r="W46" s="27" t="s">
        <v>52</v>
      </c>
      <c r="X46" s="42" t="str">
        <f>IF('A-Input Data'!$C$26="YES","GO","N/A")</f>
        <v>GO</v>
      </c>
      <c r="Y46" s="167">
        <f t="shared" si="3"/>
        <v>2.4666666666666665E-3</v>
      </c>
      <c r="Z46" s="42" t="str">
        <f>IF('A-Input Data'!$C$26="YES","GO","N/A")</f>
        <v>GO</v>
      </c>
      <c r="AA46" s="165">
        <f t="shared" si="9"/>
        <v>2.4666666666666665E-3</v>
      </c>
      <c r="AB46" s="42" t="str">
        <f>IF('A-Input Data'!$C$26="YES","GO","N/A")</f>
        <v>GO</v>
      </c>
      <c r="AC46" s="163">
        <f t="shared" si="10"/>
        <v>2.4666666666666665E-3</v>
      </c>
      <c r="AD46" s="142"/>
    </row>
    <row r="47" spans="1:30" ht="48" customHeight="1" outlineLevel="1" thickBot="1" x14ac:dyDescent="0.35">
      <c r="A47" s="266"/>
      <c r="B47" s="268"/>
      <c r="C47" s="148" t="s">
        <v>27</v>
      </c>
      <c r="D47" s="26" t="s">
        <v>237</v>
      </c>
      <c r="E47" s="4" t="s">
        <v>238</v>
      </c>
      <c r="F47" s="26" t="s">
        <v>239</v>
      </c>
      <c r="G47" s="4" t="s">
        <v>288</v>
      </c>
      <c r="H47" s="6"/>
      <c r="I47" s="6"/>
      <c r="J47" s="24" t="s">
        <v>4</v>
      </c>
      <c r="K47" s="84" t="s">
        <v>143</v>
      </c>
      <c r="L47" s="99">
        <f>IF('A-Input Data'!$C$26="YES", IF(OR(H47="X",H47="TBC"),WP,IF(J47="X",WT,IF(OR(I47="X",AND(I47="TBC",J47="TBC")),WS,0))), 0)</f>
        <v>2.4666666666666665E-3</v>
      </c>
      <c r="M47" s="23" t="s">
        <v>2</v>
      </c>
      <c r="N47" s="148" t="s">
        <v>79</v>
      </c>
      <c r="O47" s="7" t="s">
        <v>79</v>
      </c>
      <c r="P47" s="7" t="s">
        <v>79</v>
      </c>
      <c r="Q47" s="2" t="s">
        <v>51</v>
      </c>
      <c r="R47" s="247" t="s">
        <v>61</v>
      </c>
      <c r="S47" s="17" t="s">
        <v>130</v>
      </c>
      <c r="T47" s="2">
        <f>IF(N47="YES", 1,0)</f>
        <v>0</v>
      </c>
      <c r="U47" s="2">
        <f>IF(O47="YES", 1,0)</f>
        <v>0</v>
      </c>
      <c r="V47" s="2">
        <f>IF(P47="YES", 1,0)</f>
        <v>0</v>
      </c>
      <c r="W47" s="27" t="s">
        <v>52</v>
      </c>
      <c r="X47" s="42" t="str">
        <f>IF('A-Input Data'!$C$26="YES","GO","N/A")</f>
        <v>GO</v>
      </c>
      <c r="Y47" s="167">
        <f t="shared" si="3"/>
        <v>0</v>
      </c>
      <c r="Z47" s="42" t="str">
        <f>IF('A-Input Data'!$C$26="YES","GO","N/A")</f>
        <v>GO</v>
      </c>
      <c r="AA47" s="165">
        <f t="shared" si="9"/>
        <v>0</v>
      </c>
      <c r="AB47" s="42" t="str">
        <f>IF('A-Input Data'!$C$26="YES","GO","N/A")</f>
        <v>GO</v>
      </c>
      <c r="AC47" s="163">
        <f t="shared" si="10"/>
        <v>0</v>
      </c>
      <c r="AD47" s="142"/>
    </row>
    <row r="48" spans="1:30" ht="67.2" customHeight="1" outlineLevel="1" thickBot="1" x14ac:dyDescent="0.35">
      <c r="A48" s="266"/>
      <c r="B48" s="268"/>
      <c r="C48" s="148" t="s">
        <v>26</v>
      </c>
      <c r="D48" s="148" t="s">
        <v>289</v>
      </c>
      <c r="E48" s="148" t="s">
        <v>290</v>
      </c>
      <c r="F48" s="26" t="s">
        <v>239</v>
      </c>
      <c r="G48" s="147" t="s">
        <v>339</v>
      </c>
      <c r="H48" s="6"/>
      <c r="I48" s="24" t="s">
        <v>4</v>
      </c>
      <c r="J48" s="24"/>
      <c r="K48" s="84" t="s">
        <v>142</v>
      </c>
      <c r="L48" s="99">
        <f>IF('A-Input Data'!$C$26="YES", IF(OR(H48="X",H48="TBC"),WP,IF(J48="X",WT,IF(OR(I48="X",AND(I48="TBC",J48="TBC")),WS,0))), 0)</f>
        <v>6.4651162790697681E-3</v>
      </c>
      <c r="M48" s="23" t="s">
        <v>2</v>
      </c>
      <c r="N48" s="148">
        <v>1</v>
      </c>
      <c r="O48" s="7">
        <v>2</v>
      </c>
      <c r="P48" s="7">
        <v>2</v>
      </c>
      <c r="Q48" s="2" t="s">
        <v>99</v>
      </c>
      <c r="R48" s="246" t="s">
        <v>91</v>
      </c>
      <c r="S48" s="17" t="s">
        <v>132</v>
      </c>
      <c r="T48" s="5">
        <f>N48/2</f>
        <v>0.5</v>
      </c>
      <c r="U48" s="5">
        <f t="shared" ref="U48:U49" si="73">O48/2</f>
        <v>1</v>
      </c>
      <c r="V48" s="5">
        <f t="shared" ref="V48:V49" si="74">P48/2</f>
        <v>1</v>
      </c>
      <c r="W48" s="15" t="s">
        <v>197</v>
      </c>
      <c r="X48" s="43" t="str">
        <f>IF('A-Input Data'!$C$26="YES",IF(T48&gt;=0.5, "GO","CAUTION"),"N/A")</f>
        <v>GO</v>
      </c>
      <c r="Y48" s="167">
        <f t="shared" ref="Y48" si="75">L48*T48</f>
        <v>3.232558139534884E-3</v>
      </c>
      <c r="Z48" s="43" t="str">
        <f>IF('A-Input Data'!$C$26="YES",IF(U48&gt;=0.5, "GO","CAUTION"),"N/A")</f>
        <v>GO</v>
      </c>
      <c r="AA48" s="165">
        <f t="shared" ref="AA48" si="76">L48*U48</f>
        <v>6.4651162790697681E-3</v>
      </c>
      <c r="AB48" s="43" t="str">
        <f>IF('A-Input Data'!$C$26="YES",IF(V48&gt;=0.5, "GO","CAUTION"),"N/A")</f>
        <v>GO</v>
      </c>
      <c r="AC48" s="163">
        <f t="shared" si="10"/>
        <v>6.4651162790697681E-3</v>
      </c>
      <c r="AD48" s="152"/>
    </row>
    <row r="49" spans="1:30" ht="102" customHeight="1" outlineLevel="1" thickBot="1" x14ac:dyDescent="0.35">
      <c r="A49" s="266"/>
      <c r="B49" s="268"/>
      <c r="C49" s="148" t="s">
        <v>25</v>
      </c>
      <c r="D49" s="26" t="s">
        <v>237</v>
      </c>
      <c r="E49" s="4" t="s">
        <v>216</v>
      </c>
      <c r="F49" s="100" t="s">
        <v>282</v>
      </c>
      <c r="G49" s="249"/>
      <c r="H49" s="6"/>
      <c r="I49" s="24" t="s">
        <v>4</v>
      </c>
      <c r="J49" s="24"/>
      <c r="K49" s="84" t="s">
        <v>142</v>
      </c>
      <c r="L49" s="99">
        <f>IF('A-Input Data'!$C$26="YES", IF(OR(H49="X",H49="TBC"),WP,IF(J49="X",WT,IF(OR(I49="X",AND(I49="TBC",J49="TBC")),WS,0))), 0)</f>
        <v>6.4651162790697681E-3</v>
      </c>
      <c r="M49" s="23" t="s">
        <v>2</v>
      </c>
      <c r="N49" s="148">
        <v>1</v>
      </c>
      <c r="O49" s="7">
        <v>2</v>
      </c>
      <c r="P49" s="7">
        <v>2</v>
      </c>
      <c r="Q49" s="2" t="s">
        <v>99</v>
      </c>
      <c r="R49" s="65" t="s">
        <v>313</v>
      </c>
      <c r="S49" s="17" t="s">
        <v>132</v>
      </c>
      <c r="T49" s="5">
        <f>N49/2</f>
        <v>0.5</v>
      </c>
      <c r="U49" s="5">
        <f t="shared" si="73"/>
        <v>1</v>
      </c>
      <c r="V49" s="5">
        <f t="shared" si="74"/>
        <v>1</v>
      </c>
      <c r="W49" s="15" t="s">
        <v>197</v>
      </c>
      <c r="X49" s="43" t="str">
        <f>IF('A-Input Data'!$C$26="YES",IF(T49&gt;=0.5, "GO","CAUTION"),"N/A")</f>
        <v>GO</v>
      </c>
      <c r="Y49" s="167">
        <f t="shared" si="3"/>
        <v>3.232558139534884E-3</v>
      </c>
      <c r="Z49" s="43" t="str">
        <f>IF('A-Input Data'!$C$26="YES",IF(U49&gt;=0.5, "GO","CAUTION"),"N/A")</f>
        <v>GO</v>
      </c>
      <c r="AA49" s="165">
        <f t="shared" si="9"/>
        <v>6.4651162790697681E-3</v>
      </c>
      <c r="AB49" s="43" t="str">
        <f>IF('A-Input Data'!$C$26="YES",IF(V49&gt;=0.5, "GO","CAUTION"),"N/A")</f>
        <v>GO</v>
      </c>
      <c r="AC49" s="163">
        <f t="shared" si="10"/>
        <v>6.4651162790697681E-3</v>
      </c>
      <c r="AD49" s="142"/>
    </row>
    <row r="50" spans="1:30" ht="80.400000000000006" customHeight="1" outlineLevel="1" thickBot="1" x14ac:dyDescent="0.35">
      <c r="A50" s="266"/>
      <c r="B50" s="268"/>
      <c r="C50" s="148" t="s">
        <v>305</v>
      </c>
      <c r="D50" s="148" t="s">
        <v>289</v>
      </c>
      <c r="E50" s="4" t="s">
        <v>340</v>
      </c>
      <c r="F50" s="26" t="s">
        <v>239</v>
      </c>
      <c r="G50" s="26" t="s">
        <v>341</v>
      </c>
      <c r="H50" s="6"/>
      <c r="I50" s="6"/>
      <c r="J50" s="24" t="s">
        <v>4</v>
      </c>
      <c r="K50" s="84" t="s">
        <v>143</v>
      </c>
      <c r="L50" s="99">
        <f>IF('A-Input Data'!$C$26="YES", IF(OR(H50="X",H50="TBC"),WP,IF(J50="X",WT,IF(OR(I50="X",AND(I50="TBC",J50="TBC")),WS,0))), 0)</f>
        <v>2.4666666666666665E-3</v>
      </c>
      <c r="M50" s="23" t="s">
        <v>2</v>
      </c>
      <c r="N50" s="148">
        <v>0</v>
      </c>
      <c r="O50" s="7">
        <v>2</v>
      </c>
      <c r="P50" s="7">
        <v>1</v>
      </c>
      <c r="Q50" s="2" t="s">
        <v>99</v>
      </c>
      <c r="R50" s="246" t="s">
        <v>91</v>
      </c>
      <c r="S50" s="17" t="s">
        <v>132</v>
      </c>
      <c r="T50" s="5">
        <f>N50/2</f>
        <v>0</v>
      </c>
      <c r="U50" s="5">
        <f t="shared" ref="U50:U52" si="77">O50/2</f>
        <v>1</v>
      </c>
      <c r="V50" s="5">
        <f t="shared" ref="V50:V52" si="78">P50/2</f>
        <v>0.5</v>
      </c>
      <c r="W50" s="27" t="s">
        <v>52</v>
      </c>
      <c r="X50" s="42" t="str">
        <f>IF('A-Input Data'!$C$26="YES","GO","N/A")</f>
        <v>GO</v>
      </c>
      <c r="Y50" s="167">
        <f t="shared" si="3"/>
        <v>0</v>
      </c>
      <c r="Z50" s="42" t="str">
        <f>IF('A-Input Data'!$C$26="YES","GO","N/A")</f>
        <v>GO</v>
      </c>
      <c r="AA50" s="165">
        <f t="shared" si="9"/>
        <v>2.4666666666666665E-3</v>
      </c>
      <c r="AB50" s="42" t="str">
        <f>IF('A-Input Data'!$C$26="YES","GO","N/A")</f>
        <v>GO</v>
      </c>
      <c r="AC50" s="163">
        <f t="shared" si="10"/>
        <v>1.2333333333333332E-3</v>
      </c>
      <c r="AD50" s="142"/>
    </row>
    <row r="51" spans="1:30" ht="57.6" customHeight="1" outlineLevel="1" thickBot="1" x14ac:dyDescent="0.35">
      <c r="A51" s="266"/>
      <c r="B51" s="268"/>
      <c r="C51" s="148" t="s">
        <v>19</v>
      </c>
      <c r="D51" s="148" t="s">
        <v>289</v>
      </c>
      <c r="E51" s="4" t="s">
        <v>340</v>
      </c>
      <c r="F51" s="26" t="s">
        <v>239</v>
      </c>
      <c r="G51" s="26" t="s">
        <v>342</v>
      </c>
      <c r="H51" s="6"/>
      <c r="I51" s="6"/>
      <c r="J51" s="24" t="s">
        <v>4</v>
      </c>
      <c r="K51" s="84" t="s">
        <v>143</v>
      </c>
      <c r="L51" s="99">
        <f>IF('A-Input Data'!$C$26="YES", IF(OR(H51="X",H51="TBC"),WP,IF(J51="X",WT,IF(OR(I51="X",AND(I51="TBC",J51="TBC")),WS,0))), 0)</f>
        <v>2.4666666666666665E-3</v>
      </c>
      <c r="M51" s="23" t="s">
        <v>2</v>
      </c>
      <c r="N51" s="148">
        <v>0</v>
      </c>
      <c r="O51" s="7">
        <v>2</v>
      </c>
      <c r="P51" s="7">
        <v>1</v>
      </c>
      <c r="Q51" s="2" t="s">
        <v>99</v>
      </c>
      <c r="R51" s="246" t="s">
        <v>91</v>
      </c>
      <c r="S51" s="17" t="s">
        <v>132</v>
      </c>
      <c r="T51" s="5">
        <f>N51/2</f>
        <v>0</v>
      </c>
      <c r="U51" s="5">
        <f t="shared" si="77"/>
        <v>1</v>
      </c>
      <c r="V51" s="5">
        <f t="shared" si="78"/>
        <v>0.5</v>
      </c>
      <c r="W51" s="27" t="s">
        <v>52</v>
      </c>
      <c r="X51" s="42" t="str">
        <f>IF('A-Input Data'!$C$26="YES","GO","N/A")</f>
        <v>GO</v>
      </c>
      <c r="Y51" s="167">
        <f t="shared" si="3"/>
        <v>0</v>
      </c>
      <c r="Z51" s="42" t="str">
        <f>IF('A-Input Data'!$C$26="YES","GO","N/A")</f>
        <v>GO</v>
      </c>
      <c r="AA51" s="165">
        <f t="shared" si="9"/>
        <v>2.4666666666666665E-3</v>
      </c>
      <c r="AB51" s="42" t="str">
        <f>IF('A-Input Data'!$C$26="YES","GO","N/A")</f>
        <v>GO</v>
      </c>
      <c r="AC51" s="163">
        <f t="shared" si="10"/>
        <v>1.2333333333333332E-3</v>
      </c>
      <c r="AD51" s="142"/>
    </row>
    <row r="52" spans="1:30" ht="67.95" customHeight="1" outlineLevel="1" thickBot="1" x14ac:dyDescent="0.35">
      <c r="A52" s="266"/>
      <c r="B52" s="268"/>
      <c r="C52" s="147" t="s">
        <v>20</v>
      </c>
      <c r="D52" s="148" t="s">
        <v>289</v>
      </c>
      <c r="E52" s="4" t="s">
        <v>340</v>
      </c>
      <c r="F52" s="26" t="s">
        <v>239</v>
      </c>
      <c r="G52" s="26" t="s">
        <v>343</v>
      </c>
      <c r="H52" s="6"/>
      <c r="I52" s="6"/>
      <c r="J52" s="24" t="s">
        <v>4</v>
      </c>
      <c r="K52" s="84" t="s">
        <v>143</v>
      </c>
      <c r="L52" s="99">
        <f>IF('A-Input Data'!$C$26="YES", IF(OR(H52="X",H52="TBC"),WP,IF(J52="X",WT,IF(OR(I52="X",AND(I52="TBC",J52="TBC")),WS,0))), 0)</f>
        <v>2.4666666666666665E-3</v>
      </c>
      <c r="M52" s="23" t="s">
        <v>2</v>
      </c>
      <c r="N52" s="148">
        <v>1</v>
      </c>
      <c r="O52" s="7">
        <v>2</v>
      </c>
      <c r="P52" s="7">
        <v>2</v>
      </c>
      <c r="Q52" s="2" t="s">
        <v>99</v>
      </c>
      <c r="R52" s="246" t="s">
        <v>91</v>
      </c>
      <c r="S52" s="17" t="s">
        <v>132</v>
      </c>
      <c r="T52" s="5">
        <f>N52/2</f>
        <v>0.5</v>
      </c>
      <c r="U52" s="5">
        <f t="shared" si="77"/>
        <v>1</v>
      </c>
      <c r="V52" s="5">
        <f t="shared" si="78"/>
        <v>1</v>
      </c>
      <c r="W52" s="27" t="s">
        <v>52</v>
      </c>
      <c r="X52" s="42" t="str">
        <f>IF('A-Input Data'!$C$26="YES","GO","N/A")</f>
        <v>GO</v>
      </c>
      <c r="Y52" s="167">
        <f t="shared" si="3"/>
        <v>1.2333333333333332E-3</v>
      </c>
      <c r="Z52" s="42" t="str">
        <f>IF('A-Input Data'!$C$26="YES","GO","N/A")</f>
        <v>GO</v>
      </c>
      <c r="AA52" s="165">
        <f t="shared" si="9"/>
        <v>2.4666666666666665E-3</v>
      </c>
      <c r="AB52" s="42" t="str">
        <f>IF('A-Input Data'!$C$26="YES","GO","N/A")</f>
        <v>GO</v>
      </c>
      <c r="AC52" s="163">
        <f t="shared" si="10"/>
        <v>2.4666666666666665E-3</v>
      </c>
      <c r="AD52" s="142"/>
    </row>
    <row r="53" spans="1:30" ht="49.2" customHeight="1" thickBot="1" x14ac:dyDescent="0.35">
      <c r="A53" s="266"/>
      <c r="B53" s="269"/>
      <c r="C53" s="120" t="s">
        <v>173</v>
      </c>
      <c r="D53" s="238"/>
      <c r="E53" s="238"/>
      <c r="F53" s="238"/>
      <c r="G53" s="35"/>
      <c r="H53" s="36">
        <f>IF('A-Input Data'!$C$26="YES",(COUNTIF(H24:H52,"X"))+(COUNTIF(H24:H52,"TBC")),0)</f>
        <v>5</v>
      </c>
      <c r="I53" s="36">
        <f>IF('A-Input Data'!$C$26="YES",COUNTIF(I24:I52, "X")+COUNTIF(I24:I52, "TBC")-COUNTIF(H24:H52, "TBC"),0)</f>
        <v>11</v>
      </c>
      <c r="J53" s="36">
        <f>IF('A-Input Data'!$C$26="YES", COUNTIF(J24:J52,"X"), 0)</f>
        <v>10</v>
      </c>
      <c r="K53" s="76"/>
      <c r="L53" s="101">
        <f>SUM(L24:L52)</f>
        <v>0.18835870331219173</v>
      </c>
      <c r="M53" s="45"/>
      <c r="N53" s="137"/>
      <c r="O53" s="137"/>
      <c r="P53" s="137"/>
      <c r="Q53" s="35"/>
      <c r="R53" s="37"/>
      <c r="S53" s="37"/>
      <c r="T53" s="35"/>
      <c r="U53" s="35"/>
      <c r="V53" s="35"/>
      <c r="W53" s="110" t="s">
        <v>169</v>
      </c>
      <c r="X53" s="38" t="str">
        <f>IF('A-Input Data'!$C$26="YES",IF(COUNTIF(X24:X52,"NO GO"),"NO GO",IF(COUNTIF(X24:X52,"CAUTION"),"CHECK Restrictions","GO")),"N/A")</f>
        <v>GO</v>
      </c>
      <c r="Y53" s="127">
        <f>SUM(Y24:Y52)</f>
        <v>0.16956025369978861</v>
      </c>
      <c r="Z53" s="38" t="str">
        <f>IF('A-Input Data'!$C$26="YES",IF(COUNTIF(Z24:Z52,"NO GO"),"NO GO",IF(COUNTIF(Z24:Z52,"CAUTION"),"CHECK Restrictions","GO")),"N/A")</f>
        <v>CHECK Restrictions</v>
      </c>
      <c r="AA53" s="127">
        <f>SUM(AA24:AA52)</f>
        <v>0.1794269203664553</v>
      </c>
      <c r="AB53" s="38" t="str">
        <f>IF('A-Input Data'!$C$26="YES",IF(COUNTIF(AB24:AB52,"NO GO"),"NO GO",IF(COUNTIF(AB24:AB52,"CAUTION"),"CHECK Restrictions","GO")),"N/A")</f>
        <v>GO</v>
      </c>
      <c r="AC53" s="54">
        <f>SUM(AC24:AC52)</f>
        <v>0.17972536997885838</v>
      </c>
      <c r="AD53" s="142"/>
    </row>
    <row r="54" spans="1:30" ht="53.4" customHeight="1" thickBot="1" x14ac:dyDescent="0.35">
      <c r="A54" s="266"/>
      <c r="B54" s="269"/>
      <c r="C54" s="129" t="s">
        <v>174</v>
      </c>
      <c r="D54" s="239"/>
      <c r="E54" s="239"/>
      <c r="F54" s="239"/>
      <c r="G54" s="102"/>
      <c r="H54" s="103">
        <f>(COUNTIF(H24:H52,"X"))+(COUNTIF(H24:H52,"TBC"))</f>
        <v>5</v>
      </c>
      <c r="I54" s="103">
        <f>COUNTIF(I24:I52, "X")+COUNTIF(I24:I52, "TBC")-COUNTIF(H24:H52, "TBC")</f>
        <v>11</v>
      </c>
      <c r="J54" s="103">
        <f>COUNTIF(J24:J52,"X")</f>
        <v>10</v>
      </c>
      <c r="K54" s="86"/>
      <c r="L54" s="104"/>
      <c r="M54" s="105"/>
      <c r="N54" s="138"/>
      <c r="O54" s="138"/>
      <c r="P54" s="138"/>
      <c r="Q54" s="102"/>
      <c r="R54" s="106"/>
      <c r="S54" s="106"/>
      <c r="T54" s="102"/>
      <c r="U54" s="102"/>
      <c r="V54" s="102"/>
      <c r="W54" s="116"/>
      <c r="X54" s="107"/>
      <c r="Y54" s="117"/>
      <c r="Z54" s="107"/>
      <c r="AA54" s="117"/>
      <c r="AB54" s="107"/>
      <c r="AC54" s="130"/>
      <c r="AD54" s="142"/>
    </row>
    <row r="55" spans="1:30" ht="34.200000000000003" customHeight="1" thickBot="1" x14ac:dyDescent="0.35">
      <c r="A55" s="266"/>
      <c r="B55" s="269"/>
      <c r="C55" s="123" t="s">
        <v>170</v>
      </c>
      <c r="D55" s="240"/>
      <c r="E55" s="240"/>
      <c r="F55" s="240"/>
      <c r="G55" s="112"/>
      <c r="H55" s="109">
        <f>(COUNTIF(H24:H52,"TBC"))</f>
        <v>2</v>
      </c>
      <c r="I55" s="109">
        <f>(COUNTIF(I24:I52,"TBC"))</f>
        <v>4</v>
      </c>
      <c r="J55" s="113"/>
      <c r="K55" s="77"/>
      <c r="L55" s="126"/>
      <c r="M55" s="50"/>
      <c r="N55" s="139"/>
      <c r="O55" s="139"/>
      <c r="P55" s="139"/>
      <c r="Q55" s="47"/>
      <c r="R55" s="49"/>
      <c r="S55" s="49"/>
      <c r="T55" s="47"/>
      <c r="U55" s="47"/>
      <c r="V55" s="47"/>
      <c r="W55" s="51"/>
      <c r="X55" s="51"/>
      <c r="Y55" s="108"/>
      <c r="Z55" s="51"/>
      <c r="AA55" s="108"/>
      <c r="AB55" s="51"/>
      <c r="AC55" s="89"/>
      <c r="AD55" s="142"/>
    </row>
    <row r="56" spans="1:30" ht="33" customHeight="1" outlineLevel="1" thickBot="1" x14ac:dyDescent="0.35">
      <c r="A56" s="266"/>
      <c r="B56" s="267" t="s">
        <v>35</v>
      </c>
      <c r="C56" s="26" t="s">
        <v>17</v>
      </c>
      <c r="D56" s="26" t="s">
        <v>237</v>
      </c>
      <c r="E56" s="4" t="s">
        <v>238</v>
      </c>
      <c r="F56" s="26" t="s">
        <v>239</v>
      </c>
      <c r="G56" s="4" t="s">
        <v>241</v>
      </c>
      <c r="H56" s="39" t="s">
        <v>4</v>
      </c>
      <c r="I56" s="39"/>
      <c r="J56" s="26"/>
      <c r="K56" s="96" t="s">
        <v>140</v>
      </c>
      <c r="L56" s="99">
        <f>IF('A-Input Data'!$C$40="YES", IF(OR(H56="X",H56="TBC"),WP,IF(J56="X",WT,IF(OR(I56="X",AND(I56="TBC",J56="TBC")),WS,0))), 0)</f>
        <v>1.8515151515151516E-2</v>
      </c>
      <c r="M56" s="44">
        <f>0.85*'A-Input Data'!$C$10</f>
        <v>55.25</v>
      </c>
      <c r="N56" s="156">
        <v>78</v>
      </c>
      <c r="O56" s="156">
        <v>75</v>
      </c>
      <c r="P56" s="156">
        <v>85</v>
      </c>
      <c r="Q56" s="100" t="s">
        <v>51</v>
      </c>
      <c r="R56" s="150" t="s">
        <v>307</v>
      </c>
      <c r="S56" s="19" t="s">
        <v>131</v>
      </c>
      <c r="T56" s="26">
        <f>IF(AND(ISNUMBER(N56)=TRUE, N56&gt;=$M56),1,0)</f>
        <v>1</v>
      </c>
      <c r="U56" s="26">
        <f t="shared" ref="U56:V59" si="79">IF(AND(ISNUMBER(O56)=TRUE, O56&gt;=$M56),1,0)</f>
        <v>1</v>
      </c>
      <c r="V56" s="26">
        <f t="shared" si="79"/>
        <v>1</v>
      </c>
      <c r="W56" s="19" t="s">
        <v>57</v>
      </c>
      <c r="X56" s="19" t="str">
        <f>IF('A-Input Data'!$C$40="YES",IF(T56=1,"GO", "NO GO"), "N/A")</f>
        <v>GO</v>
      </c>
      <c r="Y56" s="165">
        <f t="shared" ref="Y56:Y61" si="80">L56*T56</f>
        <v>1.8515151515151516E-2</v>
      </c>
      <c r="Z56" s="19" t="str">
        <f>IF('A-Input Data'!$C$40="YES",IF(U56=1,"GO", "NO GO"),"N/A")</f>
        <v>GO</v>
      </c>
      <c r="AA56" s="165">
        <f t="shared" ref="AA56:AA61" si="81">L56*U56</f>
        <v>1.8515151515151516E-2</v>
      </c>
      <c r="AB56" s="19" t="str">
        <f>IF('A-Input Data'!$C$40="YES",IF(V56=1,"GO", "NO GO"),"N/A")</f>
        <v>GO</v>
      </c>
      <c r="AC56" s="170">
        <f t="shared" ref="AC56:AC61" si="82">L56*V56</f>
        <v>1.8515151515151516E-2</v>
      </c>
      <c r="AD56" s="142"/>
    </row>
    <row r="57" spans="1:30" ht="33" customHeight="1" outlineLevel="1" thickBot="1" x14ac:dyDescent="0.35">
      <c r="A57" s="266"/>
      <c r="B57" s="267"/>
      <c r="C57" s="148" t="s">
        <v>18</v>
      </c>
      <c r="D57" s="26" t="s">
        <v>237</v>
      </c>
      <c r="E57" s="4" t="s">
        <v>238</v>
      </c>
      <c r="F57" s="156" t="s">
        <v>271</v>
      </c>
      <c r="G57" s="4" t="s">
        <v>272</v>
      </c>
      <c r="H57" s="24" t="s">
        <v>4</v>
      </c>
      <c r="I57" s="24"/>
      <c r="J57" s="5"/>
      <c r="K57" s="83" t="s">
        <v>140</v>
      </c>
      <c r="L57" s="99">
        <f>IF('A-Input Data'!$C$40="YES", IF(OR(H57="X",H57="TBC"),WP,IF(J57="X",WT,IF(OR(I57="X",AND(I57="TBC",J57="TBC")),WS,0))), 0)</f>
        <v>1.8515151515151516E-2</v>
      </c>
      <c r="M57" s="23">
        <f>'A-Input Data'!$C$42</f>
        <v>20</v>
      </c>
      <c r="N57" s="148">
        <v>40</v>
      </c>
      <c r="O57" s="148">
        <v>40</v>
      </c>
      <c r="P57" s="148">
        <v>40</v>
      </c>
      <c r="Q57" s="7" t="s">
        <v>51</v>
      </c>
      <c r="R57" s="149" t="s">
        <v>96</v>
      </c>
      <c r="S57" s="17" t="s">
        <v>131</v>
      </c>
      <c r="T57" s="26">
        <f>IF(AND(ISNUMBER(N57)=TRUE, N57&gt;=$M57),1,0)</f>
        <v>1</v>
      </c>
      <c r="U57" s="26">
        <f t="shared" si="79"/>
        <v>1</v>
      </c>
      <c r="V57" s="26">
        <f t="shared" si="79"/>
        <v>1</v>
      </c>
      <c r="W57" s="17" t="s">
        <v>57</v>
      </c>
      <c r="X57" s="19" t="str">
        <f>IF('A-Input Data'!$C$40="YES",IF(T57=1,"GO", "NO GO"),"N/A")</f>
        <v>GO</v>
      </c>
      <c r="Y57" s="167">
        <f t="shared" si="80"/>
        <v>1.8515151515151516E-2</v>
      </c>
      <c r="Z57" s="19" t="str">
        <f>IF('A-Input Data'!$C$40="YES",IF(U57=1,"GO", "NO GO"),"N/A")</f>
        <v>GO</v>
      </c>
      <c r="AA57" s="165">
        <f t="shared" si="81"/>
        <v>1.8515151515151516E-2</v>
      </c>
      <c r="AB57" s="19" t="str">
        <f>IF('A-Input Data'!$C$40="YES",IF(V57=1,"GO", "NO GO"),"N/A")</f>
        <v>GO</v>
      </c>
      <c r="AC57" s="163">
        <f t="shared" si="82"/>
        <v>1.8515151515151516E-2</v>
      </c>
      <c r="AD57" s="142"/>
    </row>
    <row r="58" spans="1:30" ht="81" customHeight="1" outlineLevel="1" thickBot="1" x14ac:dyDescent="0.35">
      <c r="A58" s="266"/>
      <c r="B58" s="267"/>
      <c r="C58" s="148" t="s">
        <v>323</v>
      </c>
      <c r="D58" s="26" t="s">
        <v>237</v>
      </c>
      <c r="E58" s="4" t="s">
        <v>238</v>
      </c>
      <c r="F58" s="156" t="s">
        <v>271</v>
      </c>
      <c r="G58" s="4" t="s">
        <v>273</v>
      </c>
      <c r="H58" s="24" t="s">
        <v>4</v>
      </c>
      <c r="I58" s="24"/>
      <c r="J58" s="5"/>
      <c r="K58" s="83" t="s">
        <v>140</v>
      </c>
      <c r="L58" s="99">
        <f>IF('A-Input Data'!$C$40="YES", IF(OR(H58="X",H58="TBC"),WP,IF(J58="X",WT,IF(OR(I58="X",AND(I58="TBC",J58="TBC")),WS,0))), 0)</f>
        <v>1.8515151515151516E-2</v>
      </c>
      <c r="M58" s="57">
        <f>0.85*'A-Input Data'!$C$43</f>
        <v>15.299999999999999</v>
      </c>
      <c r="N58" s="148">
        <v>23</v>
      </c>
      <c r="O58" s="148">
        <v>23</v>
      </c>
      <c r="P58" s="148">
        <v>23</v>
      </c>
      <c r="Q58" s="7" t="s">
        <v>51</v>
      </c>
      <c r="R58" s="149" t="s">
        <v>314</v>
      </c>
      <c r="S58" s="17" t="s">
        <v>131</v>
      </c>
      <c r="T58" s="26">
        <f>IF(AND(ISNUMBER(N58)=TRUE, N58&gt;=$M58),1,0)</f>
        <v>1</v>
      </c>
      <c r="U58" s="26">
        <f t="shared" si="79"/>
        <v>1</v>
      </c>
      <c r="V58" s="26">
        <f t="shared" si="79"/>
        <v>1</v>
      </c>
      <c r="W58" s="17" t="s">
        <v>57</v>
      </c>
      <c r="X58" s="43" t="str">
        <f>IF('A-Input Data'!$C$40="YES",IF(T58=1, "GO","NO GO"),"N/A")</f>
        <v>GO</v>
      </c>
      <c r="Y58" s="167">
        <f t="shared" si="80"/>
        <v>1.8515151515151516E-2</v>
      </c>
      <c r="Z58" s="43" t="str">
        <f>IF('A-Input Data'!$C$40="YES",IF(U58=1, "GO","NO GO"),"N/A")</f>
        <v>GO</v>
      </c>
      <c r="AA58" s="165">
        <f t="shared" si="81"/>
        <v>1.8515151515151516E-2</v>
      </c>
      <c r="AB58" s="43" t="str">
        <f>IF('A-Input Data'!$C$40="YES",IF(V58=1, "GO","NO GO"),"N/A")</f>
        <v>GO</v>
      </c>
      <c r="AC58" s="163">
        <f t="shared" si="82"/>
        <v>1.8515151515151516E-2</v>
      </c>
      <c r="AD58" s="142"/>
    </row>
    <row r="59" spans="1:30" ht="96" customHeight="1" outlineLevel="1" thickBot="1" x14ac:dyDescent="0.35">
      <c r="A59" s="266"/>
      <c r="B59" s="267"/>
      <c r="C59" s="148" t="s">
        <v>324</v>
      </c>
      <c r="D59" s="26" t="s">
        <v>237</v>
      </c>
      <c r="E59" s="4" t="s">
        <v>238</v>
      </c>
      <c r="F59" s="156" t="s">
        <v>271</v>
      </c>
      <c r="G59" s="4" t="s">
        <v>273</v>
      </c>
      <c r="H59" s="24"/>
      <c r="I59" s="24" t="s">
        <v>4</v>
      </c>
      <c r="J59" s="2"/>
      <c r="K59" s="84" t="s">
        <v>142</v>
      </c>
      <c r="L59" s="99">
        <f>IF('A-Input Data'!$C$40="YES", IF(OR(H59="X",H59="TBC"),WP,IF(J59="X",WT,IF(OR(I59="X",AND(I59="TBC",J59="TBC")),WS,0))), 0)</f>
        <v>6.4651162790697681E-3</v>
      </c>
      <c r="M59" s="57">
        <f>'A-Input Data'!$C$43</f>
        <v>18</v>
      </c>
      <c r="N59" s="148">
        <v>23</v>
      </c>
      <c r="O59" s="148">
        <v>23</v>
      </c>
      <c r="P59" s="148">
        <v>23</v>
      </c>
      <c r="Q59" s="7" t="s">
        <v>51</v>
      </c>
      <c r="R59" s="149" t="s">
        <v>315</v>
      </c>
      <c r="S59" s="17" t="s">
        <v>131</v>
      </c>
      <c r="T59" s="26">
        <f>IF(AND(ISNUMBER(N59)=TRUE, N59&gt;=$M59),1,0)</f>
        <v>1</v>
      </c>
      <c r="U59" s="26">
        <f t="shared" si="79"/>
        <v>1</v>
      </c>
      <c r="V59" s="26">
        <f t="shared" si="79"/>
        <v>1</v>
      </c>
      <c r="W59" s="149" t="s">
        <v>157</v>
      </c>
      <c r="X59" s="150" t="str">
        <f>IF('A-Input Data'!$C$40="YES",IF(T59=1, "GO","CAUTION"),"N/A")</f>
        <v>GO</v>
      </c>
      <c r="Y59" s="167">
        <f t="shared" si="80"/>
        <v>6.4651162790697681E-3</v>
      </c>
      <c r="Z59" s="150" t="str">
        <f>IF('A-Input Data'!$C$40="YES",IF(U59=1, "GO","CAUTION"),"N/A")</f>
        <v>GO</v>
      </c>
      <c r="AA59" s="165">
        <f t="shared" si="81"/>
        <v>6.4651162790697681E-3</v>
      </c>
      <c r="AB59" s="150" t="str">
        <f>IF('A-Input Data'!$C$40="YES",IF(V59=1, "GO","CAUTION"),"N/A")</f>
        <v>GO</v>
      </c>
      <c r="AC59" s="163">
        <f t="shared" si="82"/>
        <v>6.4651162790697681E-3</v>
      </c>
      <c r="AD59" s="142"/>
    </row>
    <row r="60" spans="1:30" ht="66" customHeight="1" outlineLevel="1" thickBot="1" x14ac:dyDescent="0.35">
      <c r="A60" s="266"/>
      <c r="B60" s="267"/>
      <c r="C60" s="148" t="s">
        <v>201</v>
      </c>
      <c r="D60" s="26" t="s">
        <v>237</v>
      </c>
      <c r="E60" s="4" t="s">
        <v>238</v>
      </c>
      <c r="F60" s="156" t="s">
        <v>271</v>
      </c>
      <c r="G60" s="249" t="s">
        <v>274</v>
      </c>
      <c r="H60" s="6"/>
      <c r="I60" s="6" t="s">
        <v>4</v>
      </c>
      <c r="J60" s="2"/>
      <c r="K60" s="84" t="s">
        <v>142</v>
      </c>
      <c r="L60" s="99">
        <f>IF('A-Input Data'!$C$40="YES", IF(OR(H60="X",H60="TBC"),WP,IF(J60="X",WT,IF(OR(I60="X",AND(I60="TBC",J60="TBC")),WS,0))), 0)</f>
        <v>6.4651162790697681E-3</v>
      </c>
      <c r="M60" s="23" t="s">
        <v>2</v>
      </c>
      <c r="N60" s="148" t="s">
        <v>206</v>
      </c>
      <c r="O60" s="7" t="s">
        <v>206</v>
      </c>
      <c r="P60" s="7" t="s">
        <v>204</v>
      </c>
      <c r="Q60" s="7" t="s">
        <v>51</v>
      </c>
      <c r="R60" s="149" t="s">
        <v>202</v>
      </c>
      <c r="S60" s="149" t="s">
        <v>203</v>
      </c>
      <c r="T60" s="147">
        <f>IF(OR(N60="VERTICAL", N60="BOTH"),1, 0)</f>
        <v>0</v>
      </c>
      <c r="U60" s="147">
        <f t="shared" ref="U60" si="83">IF(OR(O60="VERTICAL", O60="BOTH"),1, 0)</f>
        <v>0</v>
      </c>
      <c r="V60" s="147">
        <f t="shared" ref="V60" si="84">IF(OR(P60="VERTICAL", P60="BOTH"),1, 0)</f>
        <v>1</v>
      </c>
      <c r="W60" s="15" t="s">
        <v>157</v>
      </c>
      <c r="X60" s="150" t="str">
        <f>IF('A-Input Data'!$C$40="YES",IF(T60=1, "GO","CAUTION"),"N/A")</f>
        <v>CAUTION</v>
      </c>
      <c r="Y60" s="167">
        <f t="shared" si="80"/>
        <v>0</v>
      </c>
      <c r="Z60" s="150" t="str">
        <f>IF('A-Input Data'!$C$40="YES",IF(U60=1, "GO","CAUTION"),"N/A")</f>
        <v>CAUTION</v>
      </c>
      <c r="AA60" s="165">
        <f t="shared" si="81"/>
        <v>0</v>
      </c>
      <c r="AB60" s="150" t="str">
        <f>IF('A-Input Data'!$C$40="YES",IF(V60=1, "GO","CAUTION"),"N/A")</f>
        <v>GO</v>
      </c>
      <c r="AC60" s="163">
        <f t="shared" si="82"/>
        <v>6.4651162790697681E-3</v>
      </c>
      <c r="AD60" s="152"/>
    </row>
    <row r="61" spans="1:30" ht="64.95" customHeight="1" outlineLevel="1" thickBot="1" x14ac:dyDescent="0.35">
      <c r="A61" s="266"/>
      <c r="B61" s="267"/>
      <c r="C61" s="148" t="s">
        <v>31</v>
      </c>
      <c r="D61" s="26" t="s">
        <v>237</v>
      </c>
      <c r="E61" s="4" t="s">
        <v>238</v>
      </c>
      <c r="F61" s="156" t="s">
        <v>271</v>
      </c>
      <c r="G61" s="4" t="s">
        <v>54</v>
      </c>
      <c r="H61" s="24" t="s">
        <v>75</v>
      </c>
      <c r="I61" s="24" t="s">
        <v>75</v>
      </c>
      <c r="J61" s="147"/>
      <c r="K61" s="79" t="s">
        <v>142</v>
      </c>
      <c r="L61" s="230">
        <f>IF('A-Input Data'!$C$40="YES", IF(OR(H61="X",H61="TBC"),WP,IF(J61="X",WT,IF(OR(I61="X",AND(I61="TBC",J61="TBC")),WS,0))), 0)</f>
        <v>1.8515151515151516E-2</v>
      </c>
      <c r="M61" s="23">
        <f>'A-Input Data'!$C$45</f>
        <v>8</v>
      </c>
      <c r="N61" s="7">
        <v>7</v>
      </c>
      <c r="O61" s="7">
        <v>8</v>
      </c>
      <c r="P61" s="7">
        <v>8</v>
      </c>
      <c r="Q61" s="7" t="s">
        <v>51</v>
      </c>
      <c r="R61" s="17" t="s">
        <v>55</v>
      </c>
      <c r="S61" s="17" t="s">
        <v>131</v>
      </c>
      <c r="T61" s="26">
        <f>IF(AND(ISNUMBER(N61)=TRUE, N61&gt;=$M61),1,0)</f>
        <v>0</v>
      </c>
      <c r="U61" s="26">
        <f t="shared" ref="U61:V61" si="85">IF(AND(ISNUMBER(O61)=TRUE, O61&gt;=$M61),1,0)</f>
        <v>1</v>
      </c>
      <c r="V61" s="26">
        <f t="shared" si="85"/>
        <v>1</v>
      </c>
      <c r="W61" s="149" t="s">
        <v>157</v>
      </c>
      <c r="X61" s="150" t="str">
        <f>IF('A-Input Data'!$C$40="YES",IF(T61=1, "GO","CAUTION"),"N/A")</f>
        <v>CAUTION</v>
      </c>
      <c r="Y61" s="167">
        <f t="shared" si="80"/>
        <v>0</v>
      </c>
      <c r="Z61" s="150" t="str">
        <f>IF('A-Input Data'!$C$40="YES",IF(U61=1, "GO","CAUTION"),"N/A")</f>
        <v>GO</v>
      </c>
      <c r="AA61" s="165">
        <f t="shared" si="81"/>
        <v>1.8515151515151516E-2</v>
      </c>
      <c r="AB61" s="150" t="str">
        <f>IF('A-Input Data'!$C$40="YES",IF(V61=1, "GO","CAUTION"),"N/A")</f>
        <v>GO</v>
      </c>
      <c r="AC61" s="163">
        <f t="shared" si="82"/>
        <v>1.8515151515151516E-2</v>
      </c>
      <c r="AD61" s="142"/>
    </row>
    <row r="62" spans="1:30" ht="72" customHeight="1" outlineLevel="1" thickBot="1" x14ac:dyDescent="0.35">
      <c r="A62" s="266"/>
      <c r="B62" s="267"/>
      <c r="C62" s="147" t="s">
        <v>107</v>
      </c>
      <c r="D62" s="26" t="s">
        <v>276</v>
      </c>
      <c r="E62" s="26" t="s">
        <v>238</v>
      </c>
      <c r="F62" s="156" t="s">
        <v>271</v>
      </c>
      <c r="G62" s="250" t="s">
        <v>344</v>
      </c>
      <c r="H62" s="6" t="s">
        <v>75</v>
      </c>
      <c r="I62" s="6" t="s">
        <v>75</v>
      </c>
      <c r="J62" s="2"/>
      <c r="K62" s="84" t="s">
        <v>141</v>
      </c>
      <c r="L62" s="99">
        <f>IF('A-Input Data'!$C$40="YES", IF(OR(H62="X",H62="TBC"),WP,IF(J62="X",WT,IF(OR(I62="X",AND(I62="TBC",J62="TBC")),WS,0))), 0)</f>
        <v>1.8515151515151516E-2</v>
      </c>
      <c r="M62" s="23"/>
      <c r="N62" s="7"/>
      <c r="O62" s="7"/>
      <c r="P62" s="7"/>
      <c r="Q62" s="7" t="s">
        <v>51</v>
      </c>
      <c r="R62" s="65" t="s">
        <v>208</v>
      </c>
      <c r="S62" s="65" t="s">
        <v>146</v>
      </c>
      <c r="T62" s="5">
        <f>IF(AND(OR(T64="B",T64="C"),T63&gt;=-0.15),1,0)</f>
        <v>1</v>
      </c>
      <c r="U62" s="147">
        <f t="shared" ref="U62:V62" si="86">IF(AND(OR(U64="B",U64="C"),U63&gt;=-0.15),1,0)</f>
        <v>1</v>
      </c>
      <c r="V62" s="147">
        <f t="shared" si="86"/>
        <v>1</v>
      </c>
      <c r="W62" s="15" t="s">
        <v>120</v>
      </c>
      <c r="X62" s="43" t="str">
        <f>IF('A-Input Data'!$C$40="YES",IF(T62=1, "GO","NO GO"),"N/A")</f>
        <v>GO</v>
      </c>
      <c r="Y62" s="167">
        <f t="shared" ref="Y62" si="87">L62*T62</f>
        <v>1.8515151515151516E-2</v>
      </c>
      <c r="Z62" s="43" t="str">
        <f>IF('A-Input Data'!$C$40="YES",IF(U62=1, "GO","NO GO"),"N/A")</f>
        <v>GO</v>
      </c>
      <c r="AA62" s="165">
        <f t="shared" ref="AA62" si="88">L62*U62</f>
        <v>1.8515151515151516E-2</v>
      </c>
      <c r="AB62" s="43" t="str">
        <f>IF('A-Input Data'!$C$40="YES",IF(V62=1, "GO","NO GO"),"N/A")</f>
        <v>GO</v>
      </c>
      <c r="AC62" s="163">
        <f t="shared" ref="AC62" si="89">L62*V62</f>
        <v>1.8515151515151516E-2</v>
      </c>
      <c r="AD62" s="142"/>
    </row>
    <row r="63" spans="1:30" ht="72" customHeight="1" outlineLevel="1" thickBot="1" x14ac:dyDescent="0.35">
      <c r="A63" s="266"/>
      <c r="B63" s="267"/>
      <c r="C63" s="147"/>
      <c r="D63" s="147"/>
      <c r="E63" s="147"/>
      <c r="F63" s="147"/>
      <c r="G63" s="2"/>
      <c r="H63" s="6"/>
      <c r="I63" s="6"/>
      <c r="J63" s="2"/>
      <c r="K63" s="84"/>
      <c r="L63" s="99">
        <f>IF('A-Input Data'!$C$40="YES", IF(OR(H63="X",H63="TBC"),WP,IF(J63="X",WT,IF(OR(I63="X",AND(I63="TBC",J63="TBC")),WS,0))), 0)</f>
        <v>0</v>
      </c>
      <c r="M63" s="23">
        <f>'A-Input Data'!$C$10</f>
        <v>65</v>
      </c>
      <c r="N63" s="7">
        <v>75</v>
      </c>
      <c r="O63" s="7">
        <v>64.5</v>
      </c>
      <c r="P63" s="7">
        <v>88</v>
      </c>
      <c r="Q63" s="7"/>
      <c r="R63" s="65" t="s">
        <v>119</v>
      </c>
      <c r="S63" s="17"/>
      <c r="T63" s="5">
        <f>(N63-$M63)/$M63</f>
        <v>0.15384615384615385</v>
      </c>
      <c r="U63" s="5">
        <f>(O63-$M63)/$M63</f>
        <v>-7.6923076923076927E-3</v>
      </c>
      <c r="V63" s="5">
        <f>(P63-$M63)/$M63</f>
        <v>0.35384615384615387</v>
      </c>
      <c r="W63" s="15"/>
      <c r="X63" s="15"/>
      <c r="Y63" s="168"/>
      <c r="Z63" s="15"/>
      <c r="AA63" s="169"/>
      <c r="AB63" s="15"/>
      <c r="AC63" s="171"/>
      <c r="AD63" s="142"/>
    </row>
    <row r="64" spans="1:30" ht="72" customHeight="1" outlineLevel="1" thickBot="1" x14ac:dyDescent="0.35">
      <c r="A64" s="266"/>
      <c r="B64" s="267"/>
      <c r="C64" s="147"/>
      <c r="D64" s="147"/>
      <c r="E64" s="147"/>
      <c r="F64" s="147"/>
      <c r="G64" s="2"/>
      <c r="H64" s="6"/>
      <c r="I64" s="6"/>
      <c r="J64" s="2"/>
      <c r="K64" s="84"/>
      <c r="L64" s="99">
        <f>IF('A-Input Data'!$C$40="YES", IF(OR(H64="X",H64="TBC"),WP,IF(J64="X",WT,IF(OR(I64="X",AND(I64="TBC",J64="TBC")),WS,0))), 0)</f>
        <v>0</v>
      </c>
      <c r="M64" s="23" t="s">
        <v>2</v>
      </c>
      <c r="N64" s="7">
        <v>50</v>
      </c>
      <c r="O64" s="7">
        <v>30</v>
      </c>
      <c r="P64" s="7">
        <v>100</v>
      </c>
      <c r="Q64" s="7"/>
      <c r="R64" s="65" t="s">
        <v>117</v>
      </c>
      <c r="S64" s="65"/>
      <c r="T64" s="5" t="str">
        <f>IF(N64&lt;5,"A",IF(N64&gt;15,"C","B"))</f>
        <v>C</v>
      </c>
      <c r="U64" s="5" t="str">
        <f t="shared" ref="U64" si="90">IF(O64&lt;5,"A",IF(O64&gt;15,"C","B"))</f>
        <v>C</v>
      </c>
      <c r="V64" s="5" t="str">
        <f t="shared" ref="V64" si="91">IF(P64&lt;5,"A",IF(P64&gt;15,"C","B"))</f>
        <v>C</v>
      </c>
      <c r="W64" s="15"/>
      <c r="X64" s="15"/>
      <c r="Y64" s="168"/>
      <c r="Z64" s="15"/>
      <c r="AA64" s="169"/>
      <c r="AB64" s="15"/>
      <c r="AC64" s="171"/>
      <c r="AD64" s="142"/>
    </row>
    <row r="65" spans="1:30" ht="72" customHeight="1" outlineLevel="1" thickBot="1" x14ac:dyDescent="0.35">
      <c r="A65" s="266"/>
      <c r="B65" s="267"/>
      <c r="C65" s="147"/>
      <c r="D65" s="147"/>
      <c r="E65" s="147"/>
      <c r="F65" s="147"/>
      <c r="G65" s="2"/>
      <c r="H65" s="6"/>
      <c r="I65" s="6"/>
      <c r="J65" s="2"/>
      <c r="K65" s="84"/>
      <c r="L65" s="99">
        <f>IF('A-Input Data'!$C$40="YES", IF(OR(H65="X",H65="TBC"),WP,IF(J65="X",WT,IF(OR(I65="X",AND(I65="TBC",J65="TBC")),WS,0))), 0)</f>
        <v>0</v>
      </c>
      <c r="M65" s="23" t="s">
        <v>2</v>
      </c>
      <c r="N65" s="7">
        <v>1</v>
      </c>
      <c r="O65" s="7">
        <v>20</v>
      </c>
      <c r="P65" s="7">
        <v>20</v>
      </c>
      <c r="Q65" s="7"/>
      <c r="R65" s="65" t="s">
        <v>118</v>
      </c>
      <c r="S65" s="65"/>
      <c r="T65" s="5"/>
      <c r="U65" s="5"/>
      <c r="V65" s="5"/>
      <c r="W65" s="15"/>
      <c r="X65" s="15"/>
      <c r="Y65" s="168"/>
      <c r="Z65" s="15"/>
      <c r="AA65" s="169"/>
      <c r="AB65" s="15"/>
      <c r="AC65" s="171"/>
      <c r="AD65" s="142"/>
    </row>
    <row r="66" spans="1:30" ht="290.39999999999998" customHeight="1" outlineLevel="1" thickBot="1" x14ac:dyDescent="0.35">
      <c r="A66" s="266"/>
      <c r="B66" s="267"/>
      <c r="C66" s="147" t="s">
        <v>36</v>
      </c>
      <c r="D66" s="26" t="s">
        <v>276</v>
      </c>
      <c r="E66" s="26" t="s">
        <v>238</v>
      </c>
      <c r="F66" s="156" t="s">
        <v>271</v>
      </c>
      <c r="G66" s="250" t="s">
        <v>345</v>
      </c>
      <c r="H66" s="6"/>
      <c r="I66" s="6" t="s">
        <v>4</v>
      </c>
      <c r="J66" s="2"/>
      <c r="K66" s="84" t="s">
        <v>142</v>
      </c>
      <c r="L66" s="99">
        <f>IF('A-Input Data'!$C$40="YES", IF(OR(H66="X",H66="TBC"),WP,IF(J66="X",WT,IF(OR(I66="X",AND(I66="TBC",J66="TBC")),WS,0))), 0)</f>
        <v>6.4651162790697681E-3</v>
      </c>
      <c r="M66" s="23"/>
      <c r="N66" s="7"/>
      <c r="O66" s="7"/>
      <c r="P66" s="7"/>
      <c r="Q66" s="2" t="s">
        <v>99</v>
      </c>
      <c r="R66" s="90" t="s">
        <v>220</v>
      </c>
      <c r="S66" s="80" t="s">
        <v>147</v>
      </c>
      <c r="T66" s="147">
        <f>IF(OR(AND(T64="C", N65=0),AND(T64="A",N65&gt;=1),AND(T64="B",N65&gt;=0,N65&lt;2)),0.5,IF(OR(AND(T64="B",N65&gt;=2),AND(T64="C",N65&gt;=1)),1,0))</f>
        <v>1</v>
      </c>
      <c r="U66" s="147">
        <f t="shared" ref="U66" si="92">IF(OR(AND(U64="C", O65=0),AND(U64="A",O65&gt;=1),AND(U64="B",O65&gt;=0,O65&lt;2)),0.5,IF(OR(AND(U64="B",O65&gt;=2),AND(U64="C",O65&gt;=1)),1,0))</f>
        <v>1</v>
      </c>
      <c r="V66" s="147">
        <f t="shared" ref="V66" si="93">IF(OR(AND(V64="C", P65=0),AND(V64="A",P65&gt;=1),AND(V64="B",P65&gt;=0,P65&lt;2)),0.5,IF(OR(AND(V64="B",P65&gt;=2),AND(V64="C",P65&gt;=1)),1,0))</f>
        <v>1</v>
      </c>
      <c r="W66" s="15" t="s">
        <v>197</v>
      </c>
      <c r="X66" s="15" t="str">
        <f>IF('A-Input Data'!$C$40="YES",IF(T66&gt;=0.5,"GO","CAUTION"),"N/A")</f>
        <v>GO</v>
      </c>
      <c r="Y66" s="168">
        <f t="shared" ref="Y66:Y84" si="94">L66*T66</f>
        <v>6.4651162790697681E-3</v>
      </c>
      <c r="Z66" s="15" t="str">
        <f>IF('A-Input Data'!$C$40="YES",IF(U66&gt;=0.5,"GO","CAUTION"),"N/A")</f>
        <v>GO</v>
      </c>
      <c r="AA66" s="169">
        <f t="shared" ref="AA66:AA84" si="95">L66*U66</f>
        <v>6.4651162790697681E-3</v>
      </c>
      <c r="AB66" s="15" t="str">
        <f>IF('A-Input Data'!$C$40="YES",IF(V66&gt;=0.5,"GO","CAUTION"),"N/A")</f>
        <v>GO</v>
      </c>
      <c r="AC66" s="171">
        <f t="shared" ref="AC66:AC84" si="96">L66*V66</f>
        <v>6.4651162790697681E-3</v>
      </c>
      <c r="AD66" s="142"/>
    </row>
    <row r="67" spans="1:30" ht="50.4" customHeight="1" outlineLevel="1" thickBot="1" x14ac:dyDescent="0.35">
      <c r="A67" s="266"/>
      <c r="B67" s="267"/>
      <c r="C67" s="147" t="s">
        <v>71</v>
      </c>
      <c r="D67" s="26" t="s">
        <v>237</v>
      </c>
      <c r="E67" s="4" t="s">
        <v>216</v>
      </c>
      <c r="F67" s="156" t="s">
        <v>253</v>
      </c>
      <c r="G67" s="249" t="s">
        <v>278</v>
      </c>
      <c r="H67" s="6"/>
      <c r="I67" s="6" t="s">
        <v>4</v>
      </c>
      <c r="J67" s="2"/>
      <c r="K67" s="84" t="s">
        <v>142</v>
      </c>
      <c r="L67" s="99">
        <f>IF('A-Input Data'!$C$40="YES", IF(OR(H67="X",H67="TBC"),WP,IF(J67="X",WT,IF(OR(I67="X",AND(I67="TBC",J67="TBC")),WS,0))), 0)</f>
        <v>6.4651162790697681E-3</v>
      </c>
      <c r="M67" s="7">
        <f>'A-Input Data'!$C$47</f>
        <v>200</v>
      </c>
      <c r="N67" s="7">
        <v>200</v>
      </c>
      <c r="O67" s="7">
        <v>200</v>
      </c>
      <c r="P67" s="7">
        <v>200</v>
      </c>
      <c r="Q67" s="7" t="s">
        <v>51</v>
      </c>
      <c r="R67" s="149" t="s">
        <v>65</v>
      </c>
      <c r="S67" s="17" t="s">
        <v>131</v>
      </c>
      <c r="T67" s="26">
        <f>IF(AND(ISNUMBER(N67)=TRUE, N67&gt;=$M67),1,0)</f>
        <v>1</v>
      </c>
      <c r="U67" s="26">
        <f t="shared" ref="U67:V69" si="97">IF(AND(ISNUMBER(O67)=TRUE, O67&gt;=$M67),1,0)</f>
        <v>1</v>
      </c>
      <c r="V67" s="26">
        <f t="shared" si="97"/>
        <v>1</v>
      </c>
      <c r="W67" s="15" t="s">
        <v>157</v>
      </c>
      <c r="X67" s="43" t="str">
        <f>IF('A-Input Data'!$C$40="YES",IF(T67=1, "GO","CAUTION"),"N/A")</f>
        <v>GO</v>
      </c>
      <c r="Y67" s="167">
        <f t="shared" si="94"/>
        <v>6.4651162790697681E-3</v>
      </c>
      <c r="Z67" s="43" t="str">
        <f>IF('A-Input Data'!$C$40="YES",IF(U67=1, "GO","CAUTION"),"N/A")</f>
        <v>GO</v>
      </c>
      <c r="AA67" s="165">
        <f t="shared" si="95"/>
        <v>6.4651162790697681E-3</v>
      </c>
      <c r="AB67" s="43" t="str">
        <f>IF('A-Input Data'!$C$40="YES",IF(V67=1, "GO","CAUTION"),"N/A")</f>
        <v>GO</v>
      </c>
      <c r="AC67" s="163">
        <f t="shared" si="96"/>
        <v>6.4651162790697681E-3</v>
      </c>
      <c r="AD67" s="142"/>
    </row>
    <row r="68" spans="1:30" ht="33" customHeight="1" outlineLevel="1" thickBot="1" x14ac:dyDescent="0.35">
      <c r="A68" s="266"/>
      <c r="B68" s="267"/>
      <c r="C68" s="147" t="s">
        <v>93</v>
      </c>
      <c r="D68" s="26" t="s">
        <v>237</v>
      </c>
      <c r="E68" s="4" t="s">
        <v>216</v>
      </c>
      <c r="F68" s="156" t="s">
        <v>253</v>
      </c>
      <c r="G68" s="249" t="s">
        <v>278</v>
      </c>
      <c r="H68" s="6"/>
      <c r="I68" s="6" t="s">
        <v>4</v>
      </c>
      <c r="J68" s="2"/>
      <c r="K68" s="84" t="s">
        <v>142</v>
      </c>
      <c r="L68" s="99">
        <f>IF('A-Input Data'!$C$40="YES", IF(OR(H68="X",H68="TBC"),WP,IF(J68="X",WT,IF(OR(I68="X",AND(I68="TBC",J68="TBC")),WS,0))), 0)</f>
        <v>6.4651162790697681E-3</v>
      </c>
      <c r="M68" s="7">
        <f>'A-Input Data'!$C$48</f>
        <v>50</v>
      </c>
      <c r="N68" s="7">
        <v>50</v>
      </c>
      <c r="O68" s="7">
        <v>50</v>
      </c>
      <c r="P68" s="7">
        <v>50</v>
      </c>
      <c r="Q68" s="7" t="s">
        <v>51</v>
      </c>
      <c r="R68" s="149" t="s">
        <v>66</v>
      </c>
      <c r="S68" s="17" t="s">
        <v>131</v>
      </c>
      <c r="T68" s="26">
        <f>IF(AND(ISNUMBER(N68)=TRUE, N68&gt;=$M68),1,0)</f>
        <v>1</v>
      </c>
      <c r="U68" s="26">
        <f t="shared" si="97"/>
        <v>1</v>
      </c>
      <c r="V68" s="26">
        <f t="shared" si="97"/>
        <v>1</v>
      </c>
      <c r="W68" s="15" t="s">
        <v>194</v>
      </c>
      <c r="X68" s="43" t="str">
        <f>IF('A-Input Data'!$C$40="YES",IF(T68=1, "GO","CAUTION"),"N/A")</f>
        <v>GO</v>
      </c>
      <c r="Y68" s="167">
        <f t="shared" si="94"/>
        <v>6.4651162790697681E-3</v>
      </c>
      <c r="Z68" s="43" t="str">
        <f>IF('A-Input Data'!$C$40="YES",IF(U68=1, "GO","CAUTION"),"N/A")</f>
        <v>GO</v>
      </c>
      <c r="AA68" s="165">
        <f t="shared" si="95"/>
        <v>6.4651162790697681E-3</v>
      </c>
      <c r="AB68" s="43" t="str">
        <f>IF('A-Input Data'!$C$40="YES",IF(V68=1, "GO","CAUTION"),"N/A")</f>
        <v>GO</v>
      </c>
      <c r="AC68" s="163">
        <f t="shared" si="96"/>
        <v>6.4651162790697681E-3</v>
      </c>
      <c r="AD68" s="142"/>
    </row>
    <row r="69" spans="1:30" ht="33" customHeight="1" outlineLevel="1" thickBot="1" x14ac:dyDescent="0.35">
      <c r="A69" s="266"/>
      <c r="B69" s="267"/>
      <c r="C69" s="147" t="s">
        <v>40</v>
      </c>
      <c r="D69" s="26" t="s">
        <v>237</v>
      </c>
      <c r="E69" s="4" t="s">
        <v>216</v>
      </c>
      <c r="F69" s="156" t="s">
        <v>253</v>
      </c>
      <c r="G69" s="249" t="s">
        <v>280</v>
      </c>
      <c r="H69" s="6"/>
      <c r="I69" s="6" t="s">
        <v>4</v>
      </c>
      <c r="J69" s="2"/>
      <c r="K69" s="84" t="s">
        <v>142</v>
      </c>
      <c r="L69" s="99">
        <f>IF('A-Input Data'!$C$40="YES", IF(OR(H69="X",H69="TBC"),WP,IF(J69="X",WT,IF(OR(I69="X",AND(I69="TBC",J69="TBC")),WS,0))), 0)</f>
        <v>6.4651162790697681E-3</v>
      </c>
      <c r="M69" s="7">
        <f>'A-Input Data'!$C$49</f>
        <v>200</v>
      </c>
      <c r="N69" s="7">
        <v>200</v>
      </c>
      <c r="O69" s="7">
        <v>200</v>
      </c>
      <c r="P69" s="7">
        <v>200</v>
      </c>
      <c r="Q69" s="7" t="s">
        <v>51</v>
      </c>
      <c r="R69" s="149" t="s">
        <v>67</v>
      </c>
      <c r="S69" s="17" t="s">
        <v>131</v>
      </c>
      <c r="T69" s="26">
        <f>IF(AND(ISNUMBER(N69)=TRUE, N69&gt;=$M69),1,0)</f>
        <v>1</v>
      </c>
      <c r="U69" s="26">
        <f t="shared" si="97"/>
        <v>1</v>
      </c>
      <c r="V69" s="26">
        <f t="shared" si="97"/>
        <v>1</v>
      </c>
      <c r="W69" s="15" t="s">
        <v>195</v>
      </c>
      <c r="X69" s="43" t="str">
        <f>IF('A-Input Data'!$C$40="YES",IF(T69=1, "GO","CAUTION"),"N/A")</f>
        <v>GO</v>
      </c>
      <c r="Y69" s="167">
        <f t="shared" si="94"/>
        <v>6.4651162790697681E-3</v>
      </c>
      <c r="Z69" s="43" t="str">
        <f>IF('A-Input Data'!$C$40="YES",IF(U69=1, "GO","CAUTION"),"N/A")</f>
        <v>GO</v>
      </c>
      <c r="AA69" s="165">
        <f t="shared" si="95"/>
        <v>6.4651162790697681E-3</v>
      </c>
      <c r="AB69" s="43" t="str">
        <f>IF('A-Input Data'!$C$40="YES",IF(V69=1, "GO","CAUTION"),"N/A")</f>
        <v>GO</v>
      </c>
      <c r="AC69" s="163">
        <f t="shared" si="96"/>
        <v>6.4651162790697681E-3</v>
      </c>
      <c r="AD69" s="142"/>
    </row>
    <row r="70" spans="1:30" ht="62.4" customHeight="1" outlineLevel="1" thickBot="1" x14ac:dyDescent="0.35">
      <c r="A70" s="266"/>
      <c r="B70" s="267"/>
      <c r="C70" s="148" t="s">
        <v>134</v>
      </c>
      <c r="D70" s="26" t="s">
        <v>237</v>
      </c>
      <c r="E70" s="4" t="s">
        <v>238</v>
      </c>
      <c r="F70" s="156" t="s">
        <v>271</v>
      </c>
      <c r="G70" s="26" t="s">
        <v>297</v>
      </c>
      <c r="H70" s="6"/>
      <c r="I70" s="6" t="s">
        <v>75</v>
      </c>
      <c r="J70" s="6" t="s">
        <v>75</v>
      </c>
      <c r="K70" s="84" t="s">
        <v>145</v>
      </c>
      <c r="L70" s="99">
        <f>IF('A-Input Data'!$C$40="YES", IF(OR(H70="X",H70="TBC"),WP,IF(J70="X",WT,IF(OR(I70="X",AND(I70="TBC",J70="TBC")),WS,0))), 0)</f>
        <v>6.4651162790697681E-3</v>
      </c>
      <c r="M70" s="23" t="s">
        <v>2</v>
      </c>
      <c r="N70" s="7">
        <v>2</v>
      </c>
      <c r="O70" s="7">
        <v>2</v>
      </c>
      <c r="P70" s="7">
        <v>2</v>
      </c>
      <c r="Q70" s="2" t="s">
        <v>99</v>
      </c>
      <c r="R70" s="246" t="s">
        <v>113</v>
      </c>
      <c r="S70" s="15" t="s">
        <v>132</v>
      </c>
      <c r="T70" s="147">
        <f>N70/2</f>
        <v>1</v>
      </c>
      <c r="U70" s="147">
        <f t="shared" ref="U70:V70" si="98">O70/2</f>
        <v>1</v>
      </c>
      <c r="V70" s="147">
        <f t="shared" si="98"/>
        <v>1</v>
      </c>
      <c r="W70" s="15" t="s">
        <v>196</v>
      </c>
      <c r="X70" s="15" t="str">
        <f>IF('A-Input Data'!$C$40="YES",IF(T70&gt;=0.5,"GO","CAUTION"),"N/A")</f>
        <v>GO</v>
      </c>
      <c r="Y70" s="168">
        <f t="shared" ref="Y70:Y71" si="99">L70*T70</f>
        <v>6.4651162790697681E-3</v>
      </c>
      <c r="Z70" s="15" t="str">
        <f>IF('A-Input Data'!$C$40="YES",IF(U70&gt;=0.5,"GO","CAUTION"),"N/A")</f>
        <v>GO</v>
      </c>
      <c r="AA70" s="169">
        <f t="shared" ref="AA70:AA71" si="100">L70*U70</f>
        <v>6.4651162790697681E-3</v>
      </c>
      <c r="AB70" s="15" t="str">
        <f>IF('A-Input Data'!$C$40="YES",IF(V70&gt;=0.5,"GO","CAUTION"),"N/A")</f>
        <v>GO</v>
      </c>
      <c r="AC70" s="171">
        <f t="shared" ref="AC70:AC71" si="101">L70*V70</f>
        <v>6.4651162790697681E-3</v>
      </c>
      <c r="AD70" s="142"/>
    </row>
    <row r="71" spans="1:30" ht="62.4" customHeight="1" outlineLevel="1" thickBot="1" x14ac:dyDescent="0.35">
      <c r="A71" s="266"/>
      <c r="B71" s="267"/>
      <c r="C71" s="148" t="s">
        <v>108</v>
      </c>
      <c r="D71" s="26" t="s">
        <v>237</v>
      </c>
      <c r="E71" s="4" t="s">
        <v>238</v>
      </c>
      <c r="F71" s="156" t="s">
        <v>271</v>
      </c>
      <c r="G71" s="26" t="s">
        <v>281</v>
      </c>
      <c r="H71" s="6"/>
      <c r="I71" s="6" t="s">
        <v>75</v>
      </c>
      <c r="J71" s="6" t="s">
        <v>75</v>
      </c>
      <c r="K71" s="84" t="s">
        <v>145</v>
      </c>
      <c r="L71" s="99">
        <f>IF('A-Input Data'!$C$40="YES", IF(OR(H71="X",H71="TBC"),WP,IF(J71="X",WT,IF(OR(I71="X",AND(I71="TBC",J71="TBC")),WS,0))), 0)</f>
        <v>6.4651162790697681E-3</v>
      </c>
      <c r="M71" s="23" t="s">
        <v>2</v>
      </c>
      <c r="N71" s="7">
        <v>2</v>
      </c>
      <c r="O71" s="148">
        <v>2</v>
      </c>
      <c r="P71" s="7">
        <v>2</v>
      </c>
      <c r="Q71" s="2" t="s">
        <v>99</v>
      </c>
      <c r="R71" s="65" t="s">
        <v>90</v>
      </c>
      <c r="S71" s="15" t="s">
        <v>132</v>
      </c>
      <c r="T71" s="147">
        <f>N71/2</f>
        <v>1</v>
      </c>
      <c r="U71" s="147">
        <f>O71/2</f>
        <v>1</v>
      </c>
      <c r="V71" s="147">
        <f t="shared" ref="V71" si="102">P71/2</f>
        <v>1</v>
      </c>
      <c r="W71" s="15" t="s">
        <v>196</v>
      </c>
      <c r="X71" s="15" t="str">
        <f>IF('A-Input Data'!$C$40="YES",IF(T71&gt;=0.5,"GO","CAUTION"),"N/A")</f>
        <v>GO</v>
      </c>
      <c r="Y71" s="168">
        <f t="shared" si="99"/>
        <v>6.4651162790697681E-3</v>
      </c>
      <c r="Z71" s="15" t="str">
        <f>IF('A-Input Data'!$C$40="YES",IF(U71&gt;=0.5,"GO","CAUTION"),"N/A")</f>
        <v>GO</v>
      </c>
      <c r="AA71" s="169">
        <f t="shared" si="100"/>
        <v>6.4651162790697681E-3</v>
      </c>
      <c r="AB71" s="15" t="str">
        <f>IF('A-Input Data'!$C$40="YES",IF(V71&gt;=0.5,"GO","CAUTION"),"N/A")</f>
        <v>GO</v>
      </c>
      <c r="AC71" s="171">
        <f t="shared" si="101"/>
        <v>6.4651162790697681E-3</v>
      </c>
      <c r="AD71" s="152"/>
    </row>
    <row r="72" spans="1:30" ht="33" customHeight="1" outlineLevel="1" thickBot="1" x14ac:dyDescent="0.35">
      <c r="A72" s="266"/>
      <c r="B72" s="267"/>
      <c r="C72" s="147" t="s">
        <v>121</v>
      </c>
      <c r="D72" s="26" t="s">
        <v>237</v>
      </c>
      <c r="E72" s="4" t="s">
        <v>216</v>
      </c>
      <c r="F72" s="156" t="s">
        <v>253</v>
      </c>
      <c r="G72" s="249" t="s">
        <v>337</v>
      </c>
      <c r="H72" s="6"/>
      <c r="I72" s="6"/>
      <c r="J72" s="6" t="s">
        <v>4</v>
      </c>
      <c r="K72" s="84" t="s">
        <v>143</v>
      </c>
      <c r="L72" s="99">
        <f>IF('A-Input Data'!$C$40="YES", IF(OR(H72="X",H72="TBC"),WP,IF(J72="X",WT,IF(OR(I72="X",AND(I72="TBC",J72="TBC")),WS,0))), 0)</f>
        <v>2.4666666666666665E-3</v>
      </c>
      <c r="M72" s="23">
        <f>'A-Input Data'!$C$50</f>
        <v>10</v>
      </c>
      <c r="N72" s="7">
        <v>10</v>
      </c>
      <c r="O72" s="7">
        <v>10</v>
      </c>
      <c r="P72" s="7">
        <v>10</v>
      </c>
      <c r="Q72" s="2" t="s">
        <v>51</v>
      </c>
      <c r="R72" s="149" t="s">
        <v>114</v>
      </c>
      <c r="S72" s="17" t="s">
        <v>131</v>
      </c>
      <c r="T72" s="26">
        <f>IF(AND(ISNUMBER(N72)=TRUE, N72&gt;=$M72),1,0)</f>
        <v>1</v>
      </c>
      <c r="U72" s="26">
        <f t="shared" ref="U72:V72" si="103">IF(AND(ISNUMBER(O72)=TRUE, O72&gt;=$M72),1,0)</f>
        <v>1</v>
      </c>
      <c r="V72" s="26">
        <f t="shared" si="103"/>
        <v>1</v>
      </c>
      <c r="W72" s="27" t="s">
        <v>52</v>
      </c>
      <c r="X72" s="42" t="str">
        <f>IF('A-Input Data'!$C$40="YES","GO","N/A")</f>
        <v>GO</v>
      </c>
      <c r="Y72" s="167">
        <f t="shared" si="94"/>
        <v>2.4666666666666665E-3</v>
      </c>
      <c r="Z72" s="42" t="str">
        <f>IF('A-Input Data'!$C$40="YES","GO","N/A")</f>
        <v>GO</v>
      </c>
      <c r="AA72" s="165">
        <f t="shared" si="95"/>
        <v>2.4666666666666665E-3</v>
      </c>
      <c r="AB72" s="42" t="str">
        <f>IF('A-Input Data'!$C$40="YES","GO","N/A")</f>
        <v>GO</v>
      </c>
      <c r="AC72" s="163">
        <f t="shared" si="96"/>
        <v>2.4666666666666665E-3</v>
      </c>
      <c r="AD72" s="142"/>
    </row>
    <row r="73" spans="1:30" ht="111.6" customHeight="1" outlineLevel="1" thickBot="1" x14ac:dyDescent="0.35">
      <c r="A73" s="266"/>
      <c r="B73" s="267"/>
      <c r="C73" s="147" t="s">
        <v>316</v>
      </c>
      <c r="D73" s="26" t="s">
        <v>237</v>
      </c>
      <c r="E73" s="4" t="s">
        <v>216</v>
      </c>
      <c r="F73" s="26" t="s">
        <v>282</v>
      </c>
      <c r="G73" s="249"/>
      <c r="H73" s="6"/>
      <c r="I73" s="6"/>
      <c r="J73" s="6" t="s">
        <v>4</v>
      </c>
      <c r="K73" s="84" t="s">
        <v>143</v>
      </c>
      <c r="L73" s="99">
        <f>IF('A-Input Data'!$C$40="YES", IF(OR(H73="X",H73="TBC"),WP,IF(J73="X",WT,IF(OR(I73="X",AND(I73="TBC",J73="TBC")),WS,0))), 0)</f>
        <v>2.4666666666666665E-3</v>
      </c>
      <c r="M73" s="23" t="s">
        <v>2</v>
      </c>
      <c r="N73" s="7">
        <v>1</v>
      </c>
      <c r="O73" s="7">
        <v>2</v>
      </c>
      <c r="P73" s="7">
        <v>1</v>
      </c>
      <c r="Q73" s="2" t="s">
        <v>99</v>
      </c>
      <c r="R73" s="149" t="s">
        <v>110</v>
      </c>
      <c r="S73" s="15" t="s">
        <v>132</v>
      </c>
      <c r="T73" s="5">
        <f>N73/2</f>
        <v>0.5</v>
      </c>
      <c r="U73" s="5">
        <f t="shared" ref="U73" si="104">O73/2</f>
        <v>1</v>
      </c>
      <c r="V73" s="5">
        <f t="shared" ref="V73" si="105">P73/2</f>
        <v>0.5</v>
      </c>
      <c r="W73" s="27" t="s">
        <v>52</v>
      </c>
      <c r="X73" s="42" t="str">
        <f>IF('A-Input Data'!$C$40="YES","GO","N/A")</f>
        <v>GO</v>
      </c>
      <c r="Y73" s="167">
        <f t="shared" si="94"/>
        <v>1.2333333333333332E-3</v>
      </c>
      <c r="Z73" s="42" t="str">
        <f>IF('A-Input Data'!$C$40="YES","GO","N/A")</f>
        <v>GO</v>
      </c>
      <c r="AA73" s="165">
        <f t="shared" si="95"/>
        <v>2.4666666666666665E-3</v>
      </c>
      <c r="AB73" s="42" t="str">
        <f>IF('A-Input Data'!$C$40="YES","GO","N/A")</f>
        <v>GO</v>
      </c>
      <c r="AC73" s="163">
        <f t="shared" si="96"/>
        <v>1.2333333333333332E-3</v>
      </c>
      <c r="AD73" s="142"/>
    </row>
    <row r="74" spans="1:30" ht="33" customHeight="1" outlineLevel="1" thickBot="1" x14ac:dyDescent="0.35">
      <c r="A74" s="266"/>
      <c r="B74" s="267"/>
      <c r="C74" s="147" t="s">
        <v>24</v>
      </c>
      <c r="D74" s="26" t="s">
        <v>237</v>
      </c>
      <c r="E74" s="4" t="s">
        <v>216</v>
      </c>
      <c r="F74" s="147" t="s">
        <v>257</v>
      </c>
      <c r="G74" s="147" t="s">
        <v>338</v>
      </c>
      <c r="H74" s="6"/>
      <c r="I74" s="6"/>
      <c r="J74" s="6" t="s">
        <v>4</v>
      </c>
      <c r="K74" s="84" t="s">
        <v>143</v>
      </c>
      <c r="L74" s="99">
        <f>IF('A-Input Data'!$C$40="YES", IF(OR(H74="X",H74="TBC"),WP,IF(J74="X",WT,IF(OR(I74="X",AND(I74="TBC",J74="TBC")),WS,0))), 0)</f>
        <v>2.4666666666666665E-3</v>
      </c>
      <c r="M74" s="23" t="s">
        <v>2</v>
      </c>
      <c r="N74" s="7" t="s">
        <v>79</v>
      </c>
      <c r="O74" s="7" t="s">
        <v>78</v>
      </c>
      <c r="P74" s="7" t="s">
        <v>79</v>
      </c>
      <c r="Q74" s="2" t="s">
        <v>51</v>
      </c>
      <c r="R74" s="149" t="s">
        <v>63</v>
      </c>
      <c r="S74" s="15" t="s">
        <v>130</v>
      </c>
      <c r="T74" s="2">
        <f t="shared" ref="T74:V75" si="106">IF(N74="YES", 1, 0)</f>
        <v>0</v>
      </c>
      <c r="U74" s="2">
        <f t="shared" si="106"/>
        <v>1</v>
      </c>
      <c r="V74" s="2">
        <f t="shared" si="106"/>
        <v>0</v>
      </c>
      <c r="W74" s="27" t="s">
        <v>52</v>
      </c>
      <c r="X74" s="42" t="str">
        <f>IF('A-Input Data'!$C$40="YES","GO","N/A")</f>
        <v>GO</v>
      </c>
      <c r="Y74" s="167">
        <f t="shared" si="94"/>
        <v>0</v>
      </c>
      <c r="Z74" s="42" t="str">
        <f>IF('A-Input Data'!$C$40="YES","GO","N/A")</f>
        <v>GO</v>
      </c>
      <c r="AA74" s="165">
        <f t="shared" si="95"/>
        <v>2.4666666666666665E-3</v>
      </c>
      <c r="AB74" s="42" t="str">
        <f>IF('A-Input Data'!$C$40="YES","GO","N/A")</f>
        <v>GO</v>
      </c>
      <c r="AC74" s="163">
        <f t="shared" si="96"/>
        <v>0</v>
      </c>
      <c r="AD74" s="142"/>
    </row>
    <row r="75" spans="1:30" ht="90.6" customHeight="1" outlineLevel="1" thickBot="1" x14ac:dyDescent="0.35">
      <c r="A75" s="266"/>
      <c r="B75" s="267"/>
      <c r="C75" s="147" t="s">
        <v>32</v>
      </c>
      <c r="D75" s="26" t="s">
        <v>237</v>
      </c>
      <c r="E75" s="4" t="s">
        <v>238</v>
      </c>
      <c r="F75" s="156" t="s">
        <v>271</v>
      </c>
      <c r="G75" s="147" t="s">
        <v>283</v>
      </c>
      <c r="H75" s="6"/>
      <c r="I75" s="6" t="s">
        <v>4</v>
      </c>
      <c r="J75" s="6"/>
      <c r="K75" s="84" t="s">
        <v>142</v>
      </c>
      <c r="L75" s="99">
        <f>IF('A-Input Data'!$C$40="YES", IF(OR(H75="X",H75="TBC"),WP,IF(J75="X",WT,IF(OR(I75="X",AND(I75="TBC",J75="TBC")),WS,0))), 0)</f>
        <v>6.4651162790697681E-3</v>
      </c>
      <c r="M75" s="23" t="s">
        <v>2</v>
      </c>
      <c r="N75" s="148" t="s">
        <v>78</v>
      </c>
      <c r="O75" s="7" t="s">
        <v>78</v>
      </c>
      <c r="P75" s="7" t="s">
        <v>78</v>
      </c>
      <c r="Q75" s="2" t="s">
        <v>51</v>
      </c>
      <c r="R75" s="149" t="s">
        <v>207</v>
      </c>
      <c r="S75" s="149" t="s">
        <v>130</v>
      </c>
      <c r="T75" s="147">
        <f t="shared" si="106"/>
        <v>1</v>
      </c>
      <c r="U75" s="2">
        <f t="shared" si="106"/>
        <v>1</v>
      </c>
      <c r="V75" s="2">
        <f t="shared" si="106"/>
        <v>1</v>
      </c>
      <c r="W75" s="149" t="s">
        <v>157</v>
      </c>
      <c r="X75" s="150" t="str">
        <f>IF('A-Input Data'!$C$40="YES",IF(T75=1, "GO","CAUTION"),"N/A")</f>
        <v>GO</v>
      </c>
      <c r="Y75" s="167">
        <f t="shared" ref="Y75" si="107">L75*T75</f>
        <v>6.4651162790697681E-3</v>
      </c>
      <c r="Z75" s="150" t="str">
        <f>IF('A-Input Data'!$C$40="YES",IF(U75=1, "GO","CAUTION"),"N/A")</f>
        <v>GO</v>
      </c>
      <c r="AA75" s="165">
        <f t="shared" ref="AA75" si="108">L75*U75</f>
        <v>6.4651162790697681E-3</v>
      </c>
      <c r="AB75" s="150" t="str">
        <f>IF('A-Input Data'!$C$40="YES",IF(V75=1, "GO","CAUTION"),"N/A")</f>
        <v>GO</v>
      </c>
      <c r="AC75" s="163">
        <f t="shared" ref="AC75" si="109">L75*V75</f>
        <v>6.4651162790697681E-3</v>
      </c>
      <c r="AD75" s="152"/>
    </row>
    <row r="76" spans="1:30" ht="48" customHeight="1" outlineLevel="1" thickBot="1" x14ac:dyDescent="0.35">
      <c r="A76" s="266"/>
      <c r="B76" s="267"/>
      <c r="C76" s="7" t="s">
        <v>30</v>
      </c>
      <c r="D76" s="26" t="s">
        <v>237</v>
      </c>
      <c r="E76" s="4" t="s">
        <v>216</v>
      </c>
      <c r="F76" s="100" t="s">
        <v>284</v>
      </c>
      <c r="G76" s="4" t="s">
        <v>285</v>
      </c>
      <c r="H76" s="6"/>
      <c r="I76" s="6"/>
      <c r="J76" s="6" t="s">
        <v>4</v>
      </c>
      <c r="K76" s="84" t="s">
        <v>143</v>
      </c>
      <c r="L76" s="99">
        <f>IF('A-Input Data'!$C$40="YES", IF(OR(H76="X",H76="TBC"),WP,IF(J76="X",WT,IF(OR(I76="X",AND(I76="TBC",J76="TBC")),WS,0))), 0)</f>
        <v>2.4666666666666665E-3</v>
      </c>
      <c r="M76" s="7">
        <f>'A-Input Data'!$C$51</f>
        <v>4</v>
      </c>
      <c r="N76" s="7">
        <v>4</v>
      </c>
      <c r="O76" s="7">
        <v>4</v>
      </c>
      <c r="P76" s="7">
        <v>4</v>
      </c>
      <c r="Q76" s="2" t="s">
        <v>51</v>
      </c>
      <c r="R76" s="149" t="s">
        <v>89</v>
      </c>
      <c r="S76" s="17" t="s">
        <v>131</v>
      </c>
      <c r="T76" s="26">
        <f>IF(AND(ISNUMBER(N76)=TRUE, N76&gt;=$M76),1,0)</f>
        <v>1</v>
      </c>
      <c r="U76" s="26">
        <f t="shared" ref="U76:V76" si="110">IF(AND(ISNUMBER(O76)=TRUE, O76&gt;=$M76),1,0)</f>
        <v>1</v>
      </c>
      <c r="V76" s="26">
        <f t="shared" si="110"/>
        <v>1</v>
      </c>
      <c r="W76" s="27" t="s">
        <v>52</v>
      </c>
      <c r="X76" s="42" t="str">
        <f>IF('A-Input Data'!$C$40="YES","GO","N/A")</f>
        <v>GO</v>
      </c>
      <c r="Y76" s="168">
        <f t="shared" si="94"/>
        <v>2.4666666666666665E-3</v>
      </c>
      <c r="Z76" s="42" t="str">
        <f>IF('A-Input Data'!$C$40="YES","GO","N/A")</f>
        <v>GO</v>
      </c>
      <c r="AA76" s="169">
        <f t="shared" si="95"/>
        <v>2.4666666666666665E-3</v>
      </c>
      <c r="AB76" s="42" t="str">
        <f>IF('A-Input Data'!$C$40="YES","GO","N/A")</f>
        <v>GO</v>
      </c>
      <c r="AC76" s="171">
        <f t="shared" si="96"/>
        <v>2.4666666666666665E-3</v>
      </c>
      <c r="AD76" s="142"/>
    </row>
    <row r="77" spans="1:30" ht="33" customHeight="1" outlineLevel="1" thickBot="1" x14ac:dyDescent="0.35">
      <c r="A77" s="266"/>
      <c r="B77" s="267"/>
      <c r="C77" s="147" t="s">
        <v>29</v>
      </c>
      <c r="D77" s="26" t="s">
        <v>237</v>
      </c>
      <c r="E77" s="4" t="s">
        <v>216</v>
      </c>
      <c r="F77" s="100" t="s">
        <v>284</v>
      </c>
      <c r="G77" s="4" t="s">
        <v>286</v>
      </c>
      <c r="H77" s="6"/>
      <c r="I77" s="6"/>
      <c r="J77" s="6" t="s">
        <v>4</v>
      </c>
      <c r="K77" s="84" t="s">
        <v>143</v>
      </c>
      <c r="L77" s="99">
        <f>IF('A-Input Data'!$C$40="YES", IF(OR(H77="X",H77="TBC"),WP,IF(J77="X",WT,IF(OR(I77="X",AND(I77="TBC",J77="TBC")),WS,0))), 0)</f>
        <v>2.4666666666666665E-3</v>
      </c>
      <c r="M77" s="23" t="s">
        <v>2</v>
      </c>
      <c r="N77" s="7" t="s">
        <v>79</v>
      </c>
      <c r="O77" s="7" t="s">
        <v>78</v>
      </c>
      <c r="P77" s="7" t="s">
        <v>78</v>
      </c>
      <c r="Q77" s="2" t="s">
        <v>51</v>
      </c>
      <c r="R77" s="247" t="s">
        <v>62</v>
      </c>
      <c r="S77" s="17" t="s">
        <v>185</v>
      </c>
      <c r="T77" s="2">
        <f t="shared" ref="T77:T78" si="111">IF(N77&gt;0,1,0)</f>
        <v>1</v>
      </c>
      <c r="U77" s="2">
        <f t="shared" ref="U77:U78" si="112">IF(O77&gt;0,1,0)</f>
        <v>1</v>
      </c>
      <c r="V77" s="2">
        <f t="shared" ref="V77:V78" si="113">IF(P77&gt;0,1,0)</f>
        <v>1</v>
      </c>
      <c r="W77" s="27" t="s">
        <v>52</v>
      </c>
      <c r="X77" s="42" t="str">
        <f>IF('A-Input Data'!$C$40="YES","GO","N/A")</f>
        <v>GO</v>
      </c>
      <c r="Y77" s="167">
        <f t="shared" si="94"/>
        <v>2.4666666666666665E-3</v>
      </c>
      <c r="Z77" s="42" t="str">
        <f>IF('A-Input Data'!$C$40="YES","GO","N/A")</f>
        <v>GO</v>
      </c>
      <c r="AA77" s="165">
        <f t="shared" si="95"/>
        <v>2.4666666666666665E-3</v>
      </c>
      <c r="AB77" s="42" t="str">
        <f>IF('A-Input Data'!$C$40="YES","GO","N/A")</f>
        <v>GO</v>
      </c>
      <c r="AC77" s="163">
        <f t="shared" si="96"/>
        <v>2.4666666666666665E-3</v>
      </c>
      <c r="AD77" s="142"/>
    </row>
    <row r="78" spans="1:30" ht="33" customHeight="1" outlineLevel="1" thickBot="1" x14ac:dyDescent="0.35">
      <c r="A78" s="266"/>
      <c r="B78" s="267"/>
      <c r="C78" s="147" t="s">
        <v>28</v>
      </c>
      <c r="D78" s="26" t="s">
        <v>237</v>
      </c>
      <c r="E78" s="4" t="s">
        <v>216</v>
      </c>
      <c r="F78" s="100" t="s">
        <v>284</v>
      </c>
      <c r="G78" s="4" t="s">
        <v>287</v>
      </c>
      <c r="H78" s="6"/>
      <c r="I78" s="6"/>
      <c r="J78" s="6" t="s">
        <v>4</v>
      </c>
      <c r="K78" s="84" t="s">
        <v>143</v>
      </c>
      <c r="L78" s="99">
        <f>IF('A-Input Data'!$C$40="YES", IF(OR(H78="X",H78="TBC"),WP,IF(J78="X",WT,IF(OR(I78="X",AND(I78="TBC",J78="TBC")),WS,0))), 0)</f>
        <v>2.4666666666666665E-3</v>
      </c>
      <c r="M78" s="23" t="s">
        <v>2</v>
      </c>
      <c r="N78" s="7" t="s">
        <v>79</v>
      </c>
      <c r="O78" s="7" t="s">
        <v>78</v>
      </c>
      <c r="P78" s="7" t="s">
        <v>78</v>
      </c>
      <c r="Q78" s="2" t="s">
        <v>51</v>
      </c>
      <c r="R78" s="65" t="s">
        <v>312</v>
      </c>
      <c r="S78" s="17" t="s">
        <v>185</v>
      </c>
      <c r="T78" s="2">
        <f t="shared" si="111"/>
        <v>1</v>
      </c>
      <c r="U78" s="2">
        <f t="shared" si="112"/>
        <v>1</v>
      </c>
      <c r="V78" s="2">
        <f t="shared" si="113"/>
        <v>1</v>
      </c>
      <c r="W78" s="27" t="s">
        <v>52</v>
      </c>
      <c r="X78" s="42" t="str">
        <f>IF('A-Input Data'!$C$40="YES","GO","N/A")</f>
        <v>GO</v>
      </c>
      <c r="Y78" s="167">
        <f t="shared" si="94"/>
        <v>2.4666666666666665E-3</v>
      </c>
      <c r="Z78" s="42" t="str">
        <f>IF('A-Input Data'!$C$40="YES","GO","N/A")</f>
        <v>GO</v>
      </c>
      <c r="AA78" s="165">
        <f t="shared" si="95"/>
        <v>2.4666666666666665E-3</v>
      </c>
      <c r="AB78" s="42" t="str">
        <f>IF('A-Input Data'!$C$40="YES","GO","N/A")</f>
        <v>GO</v>
      </c>
      <c r="AC78" s="163">
        <f t="shared" si="96"/>
        <v>2.4666666666666665E-3</v>
      </c>
      <c r="AD78" s="142"/>
    </row>
    <row r="79" spans="1:30" ht="33" customHeight="1" outlineLevel="1" thickBot="1" x14ac:dyDescent="0.35">
      <c r="A79" s="266"/>
      <c r="B79" s="267"/>
      <c r="C79" s="148" t="s">
        <v>27</v>
      </c>
      <c r="D79" s="26" t="s">
        <v>237</v>
      </c>
      <c r="E79" s="4" t="s">
        <v>238</v>
      </c>
      <c r="F79" s="26" t="s">
        <v>239</v>
      </c>
      <c r="G79" s="4" t="s">
        <v>288</v>
      </c>
      <c r="H79" s="6"/>
      <c r="I79" s="6"/>
      <c r="J79" s="6" t="s">
        <v>4</v>
      </c>
      <c r="K79" s="84" t="s">
        <v>143</v>
      </c>
      <c r="L79" s="99">
        <f>IF('A-Input Data'!$C$40="YES", IF(OR(H79="X",H79="TBC"),WP,IF(J79="X",WT,IF(OR(I79="X",AND(I79="TBC",J79="TBC")),WS,0))), 0)</f>
        <v>2.4666666666666665E-3</v>
      </c>
      <c r="M79" s="23" t="s">
        <v>2</v>
      </c>
      <c r="N79" s="7" t="s">
        <v>79</v>
      </c>
      <c r="O79" s="7" t="s">
        <v>79</v>
      </c>
      <c r="P79" s="7" t="s">
        <v>79</v>
      </c>
      <c r="Q79" s="2" t="s">
        <v>51</v>
      </c>
      <c r="R79" s="247" t="s">
        <v>61</v>
      </c>
      <c r="S79" s="15" t="s">
        <v>130</v>
      </c>
      <c r="T79" s="2">
        <f>IF(N79="YES", 1,0)</f>
        <v>0</v>
      </c>
      <c r="U79" s="2">
        <f>IF(O79="YES", 1,0)</f>
        <v>0</v>
      </c>
      <c r="V79" s="2">
        <f>IF(P79="YES", 1,0)</f>
        <v>0</v>
      </c>
      <c r="W79" s="27" t="s">
        <v>52</v>
      </c>
      <c r="X79" s="42" t="str">
        <f>IF('A-Input Data'!$C$40="YES","GO","N/A")</f>
        <v>GO</v>
      </c>
      <c r="Y79" s="167">
        <f t="shared" si="94"/>
        <v>0</v>
      </c>
      <c r="Z79" s="42" t="str">
        <f>IF('A-Input Data'!$C$40="YES","GO","N/A")</f>
        <v>GO</v>
      </c>
      <c r="AA79" s="165">
        <f t="shared" si="95"/>
        <v>0</v>
      </c>
      <c r="AB79" s="42" t="str">
        <f>IF('A-Input Data'!$C$40="YES","GO","N/A")</f>
        <v>GO</v>
      </c>
      <c r="AC79" s="163">
        <f t="shared" si="96"/>
        <v>0</v>
      </c>
      <c r="AD79" s="142"/>
    </row>
    <row r="80" spans="1:30" ht="55.95" customHeight="1" outlineLevel="1" thickBot="1" x14ac:dyDescent="0.35">
      <c r="A80" s="266"/>
      <c r="B80" s="267"/>
      <c r="C80" s="148" t="s">
        <v>26</v>
      </c>
      <c r="D80" s="148" t="s">
        <v>289</v>
      </c>
      <c r="E80" s="148" t="s">
        <v>290</v>
      </c>
      <c r="F80" s="26" t="s">
        <v>239</v>
      </c>
      <c r="G80" s="147" t="s">
        <v>339</v>
      </c>
      <c r="H80" s="6"/>
      <c r="I80" s="6" t="s">
        <v>4</v>
      </c>
      <c r="J80" s="6"/>
      <c r="K80" s="84" t="s">
        <v>142</v>
      </c>
      <c r="L80" s="99">
        <f>IF('A-Input Data'!$C$40="YES", IF(OR(H80="X",H80="TBC"),WP,IF(J80="X",WT,IF(OR(I80="X",AND(I80="TBC",J80="TBC")),WS,0))), 0)</f>
        <v>6.4651162790697681E-3</v>
      </c>
      <c r="M80" s="23" t="s">
        <v>2</v>
      </c>
      <c r="N80" s="7">
        <v>1</v>
      </c>
      <c r="O80" s="7">
        <v>2</v>
      </c>
      <c r="P80" s="7">
        <v>2</v>
      </c>
      <c r="Q80" s="2" t="s">
        <v>99</v>
      </c>
      <c r="R80" s="246" t="s">
        <v>91</v>
      </c>
      <c r="S80" s="15" t="s">
        <v>132</v>
      </c>
      <c r="T80" s="5">
        <f>N80/2</f>
        <v>0.5</v>
      </c>
      <c r="U80" s="5">
        <f t="shared" ref="U80:U81" si="114">O80/2</f>
        <v>1</v>
      </c>
      <c r="V80" s="5">
        <f t="shared" ref="V80:V81" si="115">P80/2</f>
        <v>1</v>
      </c>
      <c r="W80" s="15" t="s">
        <v>196</v>
      </c>
      <c r="X80" s="15" t="str">
        <f>IF('A-Input Data'!$C$40="YES",IF(T80&gt;=0.5,"GO","CAUTION"),"N/A")</f>
        <v>GO</v>
      </c>
      <c r="Y80" s="168">
        <f t="shared" si="94"/>
        <v>3.232558139534884E-3</v>
      </c>
      <c r="Z80" s="15" t="str">
        <f>IF('A-Input Data'!$C$40="YES",IF(U80&gt;=0.5,"GO","CAUTION"),"N/A")</f>
        <v>GO</v>
      </c>
      <c r="AA80" s="169">
        <f t="shared" si="95"/>
        <v>6.4651162790697681E-3</v>
      </c>
      <c r="AB80" s="15" t="str">
        <f>IF('A-Input Data'!$C$40="YES",IF(V80&gt;=0.5,"GO","CAUTION"),"N/A")</f>
        <v>GO</v>
      </c>
      <c r="AC80" s="171">
        <f t="shared" si="96"/>
        <v>6.4651162790697681E-3</v>
      </c>
      <c r="AD80" s="152"/>
    </row>
    <row r="81" spans="1:30" ht="64.95" customHeight="1" outlineLevel="1" thickBot="1" x14ac:dyDescent="0.35">
      <c r="A81" s="266"/>
      <c r="B81" s="267"/>
      <c r="C81" s="148" t="s">
        <v>25</v>
      </c>
      <c r="D81" s="26" t="s">
        <v>237</v>
      </c>
      <c r="E81" s="4" t="s">
        <v>216</v>
      </c>
      <c r="F81" s="100" t="s">
        <v>282</v>
      </c>
      <c r="G81" s="249"/>
      <c r="H81" s="6"/>
      <c r="I81" s="6" t="s">
        <v>4</v>
      </c>
      <c r="J81" s="6"/>
      <c r="K81" s="84" t="s">
        <v>142</v>
      </c>
      <c r="L81" s="99">
        <f>IF('A-Input Data'!$C$40="YES", IF(OR(H81="X",H81="TBC"),WP,IF(J81="X",WT,IF(OR(I81="X",AND(I81="TBC",J81="TBC")),WS,0))), 0)</f>
        <v>6.4651162790697681E-3</v>
      </c>
      <c r="M81" s="23" t="s">
        <v>2</v>
      </c>
      <c r="N81" s="7">
        <v>1</v>
      </c>
      <c r="O81" s="7">
        <v>2</v>
      </c>
      <c r="P81" s="7">
        <v>2</v>
      </c>
      <c r="Q81" s="2" t="s">
        <v>99</v>
      </c>
      <c r="R81" s="65" t="s">
        <v>313</v>
      </c>
      <c r="S81" s="15" t="s">
        <v>132</v>
      </c>
      <c r="T81" s="5">
        <f>N81/2</f>
        <v>0.5</v>
      </c>
      <c r="U81" s="5">
        <f t="shared" si="114"/>
        <v>1</v>
      </c>
      <c r="V81" s="5">
        <f t="shared" si="115"/>
        <v>1</v>
      </c>
      <c r="W81" s="15" t="s">
        <v>196</v>
      </c>
      <c r="X81" s="15" t="str">
        <f>IF('A-Input Data'!$C$40="YES",IF(T81&gt;=0.5,"GO","CAUTION"),"N/A")</f>
        <v>GO</v>
      </c>
      <c r="Y81" s="168">
        <f t="shared" si="94"/>
        <v>3.232558139534884E-3</v>
      </c>
      <c r="Z81" s="15" t="str">
        <f>IF('A-Input Data'!$C$40="YES",IF(U81&gt;=0.5,"GO","CAUTION"),"N/A")</f>
        <v>GO</v>
      </c>
      <c r="AA81" s="169">
        <f t="shared" si="95"/>
        <v>6.4651162790697681E-3</v>
      </c>
      <c r="AB81" s="15" t="str">
        <f>IF('A-Input Data'!$C$40="YES",IF(V81&gt;=0.5,"GO","CAUTION"),"N/A")</f>
        <v>GO</v>
      </c>
      <c r="AC81" s="171">
        <f t="shared" si="96"/>
        <v>6.4651162790697681E-3</v>
      </c>
      <c r="AD81" s="142"/>
    </row>
    <row r="82" spans="1:30" ht="33" customHeight="1" outlineLevel="1" thickBot="1" x14ac:dyDescent="0.35">
      <c r="A82" s="266"/>
      <c r="B82" s="267"/>
      <c r="C82" s="148" t="s">
        <v>317</v>
      </c>
      <c r="D82" s="148" t="s">
        <v>289</v>
      </c>
      <c r="E82" s="4" t="s">
        <v>340</v>
      </c>
      <c r="F82" s="26" t="s">
        <v>239</v>
      </c>
      <c r="G82" s="26" t="s">
        <v>341</v>
      </c>
      <c r="H82" s="6"/>
      <c r="I82" s="6"/>
      <c r="J82" s="6" t="s">
        <v>4</v>
      </c>
      <c r="K82" s="84" t="s">
        <v>143</v>
      </c>
      <c r="L82" s="99">
        <f>IF('A-Input Data'!$C$40="YES", IF(OR(H82="X",H82="TBC"),WP,IF(J82="X",WT,IF(OR(I82="X",AND(I82="TBC",J82="TBC")),WS,0))), 0)</f>
        <v>2.4666666666666665E-3</v>
      </c>
      <c r="M82" s="23" t="s">
        <v>2</v>
      </c>
      <c r="N82" s="7">
        <v>0</v>
      </c>
      <c r="O82" s="7">
        <v>2</v>
      </c>
      <c r="P82" s="7">
        <v>1</v>
      </c>
      <c r="Q82" s="2" t="s">
        <v>99</v>
      </c>
      <c r="R82" s="246" t="s">
        <v>91</v>
      </c>
      <c r="S82" s="15" t="s">
        <v>132</v>
      </c>
      <c r="T82" s="5">
        <f t="shared" ref="T82:T84" si="116">N82/2</f>
        <v>0</v>
      </c>
      <c r="U82" s="5">
        <f t="shared" ref="U82:U84" si="117">O82/2</f>
        <v>1</v>
      </c>
      <c r="V82" s="5">
        <f t="shared" ref="V82:V84" si="118">P82/2</f>
        <v>0.5</v>
      </c>
      <c r="W82" s="27" t="s">
        <v>52</v>
      </c>
      <c r="X82" s="42" t="str">
        <f>IF('A-Input Data'!$C$40="YES","GO","N/A")</f>
        <v>GO</v>
      </c>
      <c r="Y82" s="167">
        <f t="shared" si="94"/>
        <v>0</v>
      </c>
      <c r="Z82" s="42" t="str">
        <f>IF('A-Input Data'!$C$40="YES","GO","N/A")</f>
        <v>GO</v>
      </c>
      <c r="AA82" s="165">
        <f t="shared" si="95"/>
        <v>2.4666666666666665E-3</v>
      </c>
      <c r="AB82" s="42" t="str">
        <f>IF('A-Input Data'!$C$40="YES","GO","N/A")</f>
        <v>GO</v>
      </c>
      <c r="AC82" s="163">
        <f t="shared" si="96"/>
        <v>1.2333333333333332E-3</v>
      </c>
      <c r="AD82" s="142"/>
    </row>
    <row r="83" spans="1:30" ht="33" customHeight="1" outlineLevel="1" thickBot="1" x14ac:dyDescent="0.35">
      <c r="A83" s="266"/>
      <c r="B83" s="267"/>
      <c r="C83" s="148" t="s">
        <v>19</v>
      </c>
      <c r="D83" s="148" t="s">
        <v>289</v>
      </c>
      <c r="E83" s="4" t="s">
        <v>340</v>
      </c>
      <c r="F83" s="26" t="s">
        <v>239</v>
      </c>
      <c r="G83" s="26" t="s">
        <v>342</v>
      </c>
      <c r="H83" s="6"/>
      <c r="I83" s="6"/>
      <c r="J83" s="6" t="s">
        <v>4</v>
      </c>
      <c r="K83" s="84" t="s">
        <v>143</v>
      </c>
      <c r="L83" s="99">
        <f>IF('A-Input Data'!$C$40="YES", IF(OR(H83="X",H83="TBC"),WP,IF(J83="X",WT,IF(OR(I83="X",AND(I83="TBC",J83="TBC")),WS,0))), 0)</f>
        <v>2.4666666666666665E-3</v>
      </c>
      <c r="M83" s="23" t="s">
        <v>2</v>
      </c>
      <c r="N83" s="7">
        <v>0</v>
      </c>
      <c r="O83" s="7">
        <v>2</v>
      </c>
      <c r="P83" s="7">
        <v>1</v>
      </c>
      <c r="Q83" s="2" t="s">
        <v>99</v>
      </c>
      <c r="R83" s="246" t="s">
        <v>91</v>
      </c>
      <c r="S83" s="15" t="s">
        <v>132</v>
      </c>
      <c r="T83" s="5">
        <f t="shared" si="116"/>
        <v>0</v>
      </c>
      <c r="U83" s="5">
        <f t="shared" si="117"/>
        <v>1</v>
      </c>
      <c r="V83" s="5">
        <f t="shared" si="118"/>
        <v>0.5</v>
      </c>
      <c r="W83" s="27" t="s">
        <v>52</v>
      </c>
      <c r="X83" s="42" t="str">
        <f>IF('A-Input Data'!$C$40="YES","GO","N/A")</f>
        <v>GO</v>
      </c>
      <c r="Y83" s="167">
        <f t="shared" si="94"/>
        <v>0</v>
      </c>
      <c r="Z83" s="42" t="str">
        <f>IF('A-Input Data'!$C$40="YES","GO","N/A")</f>
        <v>GO</v>
      </c>
      <c r="AA83" s="165">
        <f t="shared" si="95"/>
        <v>2.4666666666666665E-3</v>
      </c>
      <c r="AB83" s="42" t="str">
        <f>IF('A-Input Data'!$C$40="YES","GO","N/A")</f>
        <v>GO</v>
      </c>
      <c r="AC83" s="163">
        <f t="shared" si="96"/>
        <v>1.2333333333333332E-3</v>
      </c>
      <c r="AD83" s="142"/>
    </row>
    <row r="84" spans="1:30" ht="33" customHeight="1" outlineLevel="1" thickBot="1" x14ac:dyDescent="0.35">
      <c r="A84" s="266"/>
      <c r="B84" s="267"/>
      <c r="C84" s="147" t="s">
        <v>20</v>
      </c>
      <c r="D84" s="148" t="s">
        <v>289</v>
      </c>
      <c r="E84" s="4" t="s">
        <v>340</v>
      </c>
      <c r="F84" s="26" t="s">
        <v>239</v>
      </c>
      <c r="G84" s="26" t="s">
        <v>343</v>
      </c>
      <c r="H84" s="6"/>
      <c r="I84" s="6"/>
      <c r="J84" s="6" t="s">
        <v>4</v>
      </c>
      <c r="K84" s="84" t="s">
        <v>143</v>
      </c>
      <c r="L84" s="99">
        <f>IF('A-Input Data'!$C$40="YES", IF(OR(H84="X",H84="TBC"),WP,IF(J84="X",WT,IF(OR(I84="X",AND(I84="TBC",J84="TBC")),WS,0))), 0)</f>
        <v>2.4666666666666665E-3</v>
      </c>
      <c r="M84" s="23" t="s">
        <v>2</v>
      </c>
      <c r="N84" s="7">
        <v>1</v>
      </c>
      <c r="O84" s="7">
        <v>2</v>
      </c>
      <c r="P84" s="7">
        <v>2</v>
      </c>
      <c r="Q84" s="2" t="s">
        <v>99</v>
      </c>
      <c r="R84" s="246" t="s">
        <v>91</v>
      </c>
      <c r="S84" s="15" t="s">
        <v>132</v>
      </c>
      <c r="T84" s="5">
        <f t="shared" si="116"/>
        <v>0.5</v>
      </c>
      <c r="U84" s="5">
        <f t="shared" si="117"/>
        <v>1</v>
      </c>
      <c r="V84" s="5">
        <f t="shared" si="118"/>
        <v>1</v>
      </c>
      <c r="W84" s="27" t="s">
        <v>52</v>
      </c>
      <c r="X84" s="42" t="str">
        <f>IF('A-Input Data'!$C$40="YES","GO","N/A")</f>
        <v>GO</v>
      </c>
      <c r="Y84" s="167">
        <f t="shared" si="94"/>
        <v>1.2333333333333332E-3</v>
      </c>
      <c r="Z84" s="42" t="str">
        <f>IF('A-Input Data'!$C$40="YES","GO","N/A")</f>
        <v>GO</v>
      </c>
      <c r="AA84" s="165">
        <f t="shared" si="95"/>
        <v>2.4666666666666665E-3</v>
      </c>
      <c r="AB84" s="42" t="str">
        <f>IF('A-Input Data'!$C$40="YES","GO","N/A")</f>
        <v>GO</v>
      </c>
      <c r="AC84" s="163">
        <f t="shared" si="96"/>
        <v>2.4666666666666665E-3</v>
      </c>
      <c r="AD84" s="142"/>
    </row>
    <row r="85" spans="1:30" ht="50.4" customHeight="1" thickBot="1" x14ac:dyDescent="0.35">
      <c r="A85" s="266"/>
      <c r="B85" s="267"/>
      <c r="C85" s="120" t="s">
        <v>175</v>
      </c>
      <c r="D85" s="238"/>
      <c r="E85" s="238"/>
      <c r="F85" s="238"/>
      <c r="G85" s="35"/>
      <c r="H85" s="36">
        <f>IF('A-Input Data'!$C$40="YES", (COUNTIF(H56:H84,"X"))+(COUNTIF(H56:H84,"TBC")),0)</f>
        <v>5</v>
      </c>
      <c r="I85" s="36">
        <f>IF('A-Input Data'!$C$40="YES", COUNTIF(I56:I84, "X")+COUNTIF(I56:I84, "TBC")-COUNTIF(H56:H84, "TBC"),0)</f>
        <v>11</v>
      </c>
      <c r="J85" s="36">
        <f>IF('A-Input Data'!$C$40="YES", COUNTIF(J56:J84,"X"),0)</f>
        <v>10</v>
      </c>
      <c r="K85" s="76"/>
      <c r="L85" s="101">
        <f>SUM(L56:L84)</f>
        <v>0.18835870331219173</v>
      </c>
      <c r="M85" s="45"/>
      <c r="N85" s="137"/>
      <c r="O85" s="137"/>
      <c r="P85" s="137"/>
      <c r="Q85" s="35"/>
      <c r="R85" s="37"/>
      <c r="S85" s="37"/>
      <c r="T85" s="35"/>
      <c r="U85" s="35"/>
      <c r="V85" s="35"/>
      <c r="W85" s="110" t="s">
        <v>165</v>
      </c>
      <c r="X85" s="38" t="str">
        <f>IF('A-Input Data'!$C$40="YES",IF(COUNTIF(X56:X84,"NO GO"),"NO GO",IF(COUNTIF(X56:X84,"CAUTION"),"CHECK Restrictions","GO")),"N/A")</f>
        <v>CHECK Restrictions</v>
      </c>
      <c r="Y85" s="127">
        <f>SUM(Y56:Y84)</f>
        <v>0.14457998590556737</v>
      </c>
      <c r="Z85" s="38" t="str">
        <f>IF('A-Input Data'!$C$40="YES",IF(COUNTIF(Z56:Z84,"NO GO"),"NO GO",IF(COUNTIF(Z56:Z84,"CAUTION"),"CHECK Restrictions","GO")),"N/A")</f>
        <v>CHECK Restrictions</v>
      </c>
      <c r="AA85" s="127">
        <f>SUM(AA56:AA84)</f>
        <v>0.1794269203664553</v>
      </c>
      <c r="AB85" s="38" t="str">
        <f>IF('A-Input Data'!$C$40="YES",IF(COUNTIF(AB56:AB84,"NO GO"),"NO GO",IF(COUNTIF(AB56:AB84,"CAUTION"),"CHECK Restrictions","GO")),"N/A")</f>
        <v>GO</v>
      </c>
      <c r="AC85" s="54">
        <f>SUM(AC56:AC84)</f>
        <v>0.17972536997885838</v>
      </c>
      <c r="AD85" s="125"/>
    </row>
    <row r="86" spans="1:30" ht="50.4" customHeight="1" thickBot="1" x14ac:dyDescent="0.35">
      <c r="A86" s="266"/>
      <c r="B86" s="267"/>
      <c r="C86" s="129" t="s">
        <v>176</v>
      </c>
      <c r="D86" s="239"/>
      <c r="E86" s="239"/>
      <c r="F86" s="239"/>
      <c r="G86" s="102"/>
      <c r="H86" s="103">
        <f>(COUNTIF(H56:H84,"X"))+(COUNTIF(H56:H84,"TBC"))</f>
        <v>5</v>
      </c>
      <c r="I86" s="103">
        <f>COUNTIF(I56:I84, "X")+COUNTIF(I56:I84, "TBC")-COUNTIF(H56:H84, "TBC")</f>
        <v>11</v>
      </c>
      <c r="J86" s="103">
        <f>COUNTIF(J56:J84,"X")</f>
        <v>10</v>
      </c>
      <c r="K86" s="86"/>
      <c r="L86" s="104"/>
      <c r="M86" s="105"/>
      <c r="N86" s="138"/>
      <c r="O86" s="138"/>
      <c r="P86" s="138"/>
      <c r="Q86" s="102"/>
      <c r="R86" s="106"/>
      <c r="S86" s="106"/>
      <c r="T86" s="102"/>
      <c r="U86" s="102"/>
      <c r="V86" s="102"/>
      <c r="W86" s="116"/>
      <c r="X86" s="107"/>
      <c r="Y86" s="117"/>
      <c r="Z86" s="107"/>
      <c r="AA86" s="117"/>
      <c r="AB86" s="107"/>
      <c r="AC86" s="130"/>
      <c r="AD86" s="125"/>
    </row>
    <row r="87" spans="1:30" ht="31.95" customHeight="1" thickBot="1" x14ac:dyDescent="0.35">
      <c r="A87" s="266"/>
      <c r="B87" s="267"/>
      <c r="C87" s="123" t="s">
        <v>170</v>
      </c>
      <c r="D87" s="240"/>
      <c r="E87" s="240"/>
      <c r="F87" s="240"/>
      <c r="G87" s="112"/>
      <c r="H87" s="109">
        <f>(COUNTIF(H56:H84,"TBC"))</f>
        <v>2</v>
      </c>
      <c r="I87" s="109">
        <f>(COUNTIF(I56:I84,"TBC"))</f>
        <v>4</v>
      </c>
      <c r="J87" s="113"/>
      <c r="K87" s="77"/>
      <c r="L87" s="126"/>
      <c r="M87" s="50"/>
      <c r="N87" s="139"/>
      <c r="O87" s="139"/>
      <c r="P87" s="139"/>
      <c r="Q87" s="47"/>
      <c r="R87" s="49"/>
      <c r="S87" s="49"/>
      <c r="T87" s="47"/>
      <c r="U87" s="47"/>
      <c r="V87" s="47"/>
      <c r="W87" s="51"/>
      <c r="X87" s="51"/>
      <c r="Y87" s="108"/>
      <c r="Z87" s="51"/>
      <c r="AA87" s="108"/>
      <c r="AB87" s="51"/>
      <c r="AC87" s="89"/>
      <c r="AD87" s="125"/>
    </row>
    <row r="88" spans="1:30" ht="48" customHeight="1" outlineLevel="1" thickBot="1" x14ac:dyDescent="0.35">
      <c r="A88" s="266" t="s">
        <v>163</v>
      </c>
      <c r="B88" s="267" t="s">
        <v>161</v>
      </c>
      <c r="C88" s="75" t="s">
        <v>187</v>
      </c>
      <c r="D88" s="26" t="s">
        <v>237</v>
      </c>
      <c r="E88" s="4" t="s">
        <v>238</v>
      </c>
      <c r="F88" s="26" t="s">
        <v>239</v>
      </c>
      <c r="G88" s="4" t="s">
        <v>241</v>
      </c>
      <c r="H88" s="10" t="s">
        <v>4</v>
      </c>
      <c r="I88" s="10"/>
      <c r="J88" s="4"/>
      <c r="K88" s="96" t="s">
        <v>140</v>
      </c>
      <c r="L88" s="99">
        <f>IF('A-Input Data'!$C$56="YES", IF(OR(H88="X",H88="TBC"),WP,IF(J88="X",WT,IF(OR(I88="X",AND(I88="TBC",J88="TBC")),WS,0))), 0)</f>
        <v>1.8515151515151516E-2</v>
      </c>
      <c r="M88" s="93">
        <f>0.85*'A-Input Data'!$C$10</f>
        <v>55.25</v>
      </c>
      <c r="N88" s="156">
        <v>78</v>
      </c>
      <c r="O88" s="156">
        <v>75</v>
      </c>
      <c r="P88" s="156">
        <v>85</v>
      </c>
      <c r="Q88" s="100" t="s">
        <v>51</v>
      </c>
      <c r="R88" s="150" t="s">
        <v>318</v>
      </c>
      <c r="S88" s="19" t="s">
        <v>131</v>
      </c>
      <c r="T88" s="26">
        <f>IF(AND(ISNUMBER(N88)=TRUE, N88&gt;=$M88),1,0)</f>
        <v>1</v>
      </c>
      <c r="U88" s="26">
        <f t="shared" ref="U88:V91" si="119">IF(AND(ISNUMBER(O88)=TRUE, O88&gt;=$M88),1,0)</f>
        <v>1</v>
      </c>
      <c r="V88" s="26">
        <f t="shared" si="119"/>
        <v>1</v>
      </c>
      <c r="W88" s="19" t="s">
        <v>57</v>
      </c>
      <c r="X88" s="19" t="str">
        <f>IF('A-Input Data'!$C$56="YES",IF(T88=1,"GO", "NO GO"),"N/A")</f>
        <v>GO</v>
      </c>
      <c r="Y88" s="165">
        <f t="shared" ref="Y88:Y91" si="120">L88*T88</f>
        <v>1.8515151515151516E-2</v>
      </c>
      <c r="Z88" s="19" t="str">
        <f>IF('A-Input Data'!$C$56="YES",IF(U88=1,"GO", "NO GO"),"N/A")</f>
        <v>GO</v>
      </c>
      <c r="AA88" s="165">
        <f t="shared" ref="AA88:AA91" si="121">L88*U88</f>
        <v>1.8515151515151516E-2</v>
      </c>
      <c r="AB88" s="19" t="str">
        <f>IF('A-Input Data'!$C$56="YES",IF(V88=1,"GO", "NO GO"),"N/A")</f>
        <v>GO</v>
      </c>
      <c r="AC88" s="170">
        <f t="shared" ref="AC88:AC91" si="122">L88*V88</f>
        <v>1.8515151515151516E-2</v>
      </c>
      <c r="AD88" s="142"/>
    </row>
    <row r="89" spans="1:30" ht="61.2" customHeight="1" outlineLevel="1" thickBot="1" x14ac:dyDescent="0.35">
      <c r="A89" s="266"/>
      <c r="B89" s="267"/>
      <c r="C89" s="151" t="s">
        <v>83</v>
      </c>
      <c r="D89" s="26" t="s">
        <v>237</v>
      </c>
      <c r="E89" s="4" t="s">
        <v>238</v>
      </c>
      <c r="F89" s="241" t="s">
        <v>292</v>
      </c>
      <c r="G89" s="4" t="s">
        <v>291</v>
      </c>
      <c r="H89" s="6" t="s">
        <v>4</v>
      </c>
      <c r="I89" s="6"/>
      <c r="J89" s="2"/>
      <c r="K89" s="83" t="s">
        <v>140</v>
      </c>
      <c r="L89" s="99">
        <f>IF('A-Input Data'!$C$56="YES", IF(OR(H89="X",H89="TBC"),WP,IF(J89="X",WT,IF(OR(I89="X",AND(I89="TBC",J89="TBC")),WS,0))), 0)</f>
        <v>1.8515151515151516E-2</v>
      </c>
      <c r="M89" s="57">
        <f>'A-Input Data'!$C$58</f>
        <v>14</v>
      </c>
      <c r="N89" s="148">
        <v>25</v>
      </c>
      <c r="O89" s="148">
        <v>25</v>
      </c>
      <c r="P89" s="148">
        <v>25</v>
      </c>
      <c r="Q89" s="7" t="s">
        <v>51</v>
      </c>
      <c r="R89" s="149" t="s">
        <v>160</v>
      </c>
      <c r="S89" s="17" t="s">
        <v>131</v>
      </c>
      <c r="T89" s="26">
        <f>IF(AND(ISNUMBER(N89)=TRUE, N89&gt;=$M89),1,0)</f>
        <v>1</v>
      </c>
      <c r="U89" s="26">
        <f t="shared" si="119"/>
        <v>1</v>
      </c>
      <c r="V89" s="26">
        <f t="shared" si="119"/>
        <v>1</v>
      </c>
      <c r="W89" s="17" t="s">
        <v>57</v>
      </c>
      <c r="X89" s="19" t="str">
        <f>IF('A-Input Data'!$C$56="YES",IF(T89=1,"GO", "NO GO"),"N/A")</f>
        <v>GO</v>
      </c>
      <c r="Y89" s="167">
        <f t="shared" si="120"/>
        <v>1.8515151515151516E-2</v>
      </c>
      <c r="Z89" s="19" t="str">
        <f>IF('A-Input Data'!$C$56="YES",IF(U89=1,"GO", "NO GO"),"N/A")</f>
        <v>GO</v>
      </c>
      <c r="AA89" s="165">
        <f t="shared" si="121"/>
        <v>1.8515151515151516E-2</v>
      </c>
      <c r="AB89" s="19" t="str">
        <f>IF('A-Input Data'!$C$56="YES",IF(V89=1,"GO", "NO GO"),"N/A")</f>
        <v>GO</v>
      </c>
      <c r="AC89" s="163">
        <f t="shared" si="122"/>
        <v>1.8515151515151516E-2</v>
      </c>
      <c r="AD89" s="142"/>
    </row>
    <row r="90" spans="1:30" ht="57" customHeight="1" outlineLevel="1" thickBot="1" x14ac:dyDescent="0.35">
      <c r="A90" s="266"/>
      <c r="B90" s="267"/>
      <c r="C90" s="151" t="s">
        <v>321</v>
      </c>
      <c r="D90" s="26" t="s">
        <v>237</v>
      </c>
      <c r="E90" s="4" t="s">
        <v>238</v>
      </c>
      <c r="F90" s="241" t="s">
        <v>292</v>
      </c>
      <c r="G90" s="26" t="s">
        <v>293</v>
      </c>
      <c r="H90" s="24" t="s">
        <v>4</v>
      </c>
      <c r="I90" s="24"/>
      <c r="J90" s="2"/>
      <c r="K90" s="83" t="s">
        <v>140</v>
      </c>
      <c r="L90" s="99">
        <f>IF('A-Input Data'!$C$56="YES", IF(OR(H90="X",H90="TBC"),WP,IF(J90="X",WT,IF(OR(I90="X",AND(I90="TBC",J90="TBC")),WS,0))), 0)</f>
        <v>1.8515151515151516E-2</v>
      </c>
      <c r="M90" s="57">
        <f>0.85*'A-Input Data'!$C$59</f>
        <v>4.25</v>
      </c>
      <c r="N90" s="148">
        <v>10</v>
      </c>
      <c r="O90" s="148">
        <v>10</v>
      </c>
      <c r="P90" s="148">
        <v>10</v>
      </c>
      <c r="Q90" s="7" t="s">
        <v>51</v>
      </c>
      <c r="R90" s="149" t="s">
        <v>319</v>
      </c>
      <c r="S90" s="17" t="s">
        <v>131</v>
      </c>
      <c r="T90" s="26">
        <f>IF(AND(ISNUMBER(N90)=TRUE, N90&gt;=$M90),1,0)</f>
        <v>1</v>
      </c>
      <c r="U90" s="26">
        <f t="shared" si="119"/>
        <v>1</v>
      </c>
      <c r="V90" s="26">
        <f t="shared" si="119"/>
        <v>1</v>
      </c>
      <c r="W90" s="17" t="s">
        <v>57</v>
      </c>
      <c r="X90" s="43" t="str">
        <f>IF('A-Input Data'!$C$56="YES",IF(T90=1, "GO","NO GO"),"N/A")</f>
        <v>GO</v>
      </c>
      <c r="Y90" s="167">
        <f t="shared" si="120"/>
        <v>1.8515151515151516E-2</v>
      </c>
      <c r="Z90" s="43" t="str">
        <f>IF('A-Input Data'!$C$56="YES",IF(U90=1, "GO","NO GO"),"N/A")</f>
        <v>GO</v>
      </c>
      <c r="AA90" s="165">
        <f t="shared" si="121"/>
        <v>1.8515151515151516E-2</v>
      </c>
      <c r="AB90" s="43" t="str">
        <f>IF('A-Input Data'!$C$56="YES",IF(V90=1, "GO","NO GO"),"N/A")</f>
        <v>GO</v>
      </c>
      <c r="AC90" s="163">
        <f t="shared" si="122"/>
        <v>1.8515151515151516E-2</v>
      </c>
      <c r="AD90" s="142"/>
    </row>
    <row r="91" spans="1:30" ht="86.4" customHeight="1" outlineLevel="1" thickBot="1" x14ac:dyDescent="0.35">
      <c r="A91" s="266"/>
      <c r="B91" s="267"/>
      <c r="C91" s="151" t="s">
        <v>322</v>
      </c>
      <c r="D91" s="26" t="s">
        <v>237</v>
      </c>
      <c r="E91" s="4" t="s">
        <v>238</v>
      </c>
      <c r="F91" s="241" t="s">
        <v>292</v>
      </c>
      <c r="G91" s="26" t="s">
        <v>293</v>
      </c>
      <c r="H91" s="24"/>
      <c r="I91" s="24" t="s">
        <v>4</v>
      </c>
      <c r="J91" s="2"/>
      <c r="K91" s="84" t="s">
        <v>142</v>
      </c>
      <c r="L91" s="99">
        <f>IF('A-Input Data'!$C$56="YES", IF(OR(H91="X",H91="TBC"),WP,IF(J91="X",WT,IF(OR(I91="X",AND(I91="TBC",J91="TBC")),WS,0))), 0)</f>
        <v>6.4651162790697681E-3</v>
      </c>
      <c r="M91" s="57">
        <f>'A-Input Data'!$C$59</f>
        <v>5</v>
      </c>
      <c r="N91" s="148">
        <v>10</v>
      </c>
      <c r="O91" s="148">
        <v>10</v>
      </c>
      <c r="P91" s="148">
        <v>10</v>
      </c>
      <c r="Q91" s="7" t="s">
        <v>51</v>
      </c>
      <c r="R91" s="149" t="s">
        <v>320</v>
      </c>
      <c r="S91" s="17" t="s">
        <v>131</v>
      </c>
      <c r="T91" s="26">
        <f>IF(AND(ISNUMBER(N91)=TRUE, N91&gt;=$M91),1,0)</f>
        <v>1</v>
      </c>
      <c r="U91" s="26">
        <f t="shared" si="119"/>
        <v>1</v>
      </c>
      <c r="V91" s="26">
        <f t="shared" si="119"/>
        <v>1</v>
      </c>
      <c r="W91" s="149" t="s">
        <v>56</v>
      </c>
      <c r="X91" s="150" t="str">
        <f>IF('A-Input Data'!$C$56="YES",IF(T91=1, "GO","CAUTION"),"N/A")</f>
        <v>GO</v>
      </c>
      <c r="Y91" s="167">
        <f t="shared" si="120"/>
        <v>6.4651162790697681E-3</v>
      </c>
      <c r="Z91" s="150" t="str">
        <f>IF('A-Input Data'!$C$56="YES",IF(U91=1, "GO","CAUTION"),"N/A")</f>
        <v>GO</v>
      </c>
      <c r="AA91" s="165">
        <f t="shared" si="121"/>
        <v>6.4651162790697681E-3</v>
      </c>
      <c r="AB91" s="150" t="str">
        <f>IF('A-Input Data'!$C$56="YES",IF(V91=1, "GO","CAUTION"),"N/A")</f>
        <v>GO</v>
      </c>
      <c r="AC91" s="163">
        <f t="shared" si="122"/>
        <v>6.4651162790697681E-3</v>
      </c>
      <c r="AD91" s="142"/>
    </row>
    <row r="92" spans="1:30" ht="75.599999999999994" customHeight="1" outlineLevel="1" thickBot="1" x14ac:dyDescent="0.35">
      <c r="A92" s="266"/>
      <c r="B92" s="267"/>
      <c r="C92" s="152" t="s">
        <v>158</v>
      </c>
      <c r="D92" s="26" t="s">
        <v>276</v>
      </c>
      <c r="E92" s="26" t="s">
        <v>238</v>
      </c>
      <c r="F92" s="241" t="s">
        <v>292</v>
      </c>
      <c r="G92" s="250" t="s">
        <v>346</v>
      </c>
      <c r="H92" s="24" t="s">
        <v>75</v>
      </c>
      <c r="I92" s="24" t="s">
        <v>75</v>
      </c>
      <c r="J92" s="2"/>
      <c r="K92" s="79" t="s">
        <v>141</v>
      </c>
      <c r="L92" s="99">
        <f>IF('A-Input Data'!$C$56="YES", IF(OR(H92="X",H92="TBC"),WP,IF(J92="X",WT,IF(OR(I92="X",AND(I92="TBC",J92="TBC")),WS,0))), 0)</f>
        <v>1.8515151515151516E-2</v>
      </c>
      <c r="M92" s="23"/>
      <c r="N92" s="148"/>
      <c r="O92" s="148"/>
      <c r="P92" s="148"/>
      <c r="Q92" s="8" t="s">
        <v>51</v>
      </c>
      <c r="R92" s="65" t="s">
        <v>104</v>
      </c>
      <c r="S92" s="65" t="s">
        <v>146</v>
      </c>
      <c r="T92" s="147">
        <f>IF(AND(OR(T94="B",T94="C"),T93&gt;=-0.15),1,0)</f>
        <v>1</v>
      </c>
      <c r="U92" s="147">
        <f t="shared" ref="U92" si="123">IF(AND(OR(U94="B",U94="C"),U93&gt;=-0.15),1,0)</f>
        <v>1</v>
      </c>
      <c r="V92" s="147">
        <f t="shared" ref="V92" si="124">IF(AND(OR(V94="B",V94="C"),V93&gt;=-0.15),1,0)</f>
        <v>1</v>
      </c>
      <c r="W92" s="15" t="s">
        <v>120</v>
      </c>
      <c r="X92" s="43" t="str">
        <f>IF('A-Input Data'!$C$56="YES",IF(T92=1, "GO","NO GO"),"N/A")</f>
        <v>GO</v>
      </c>
      <c r="Y92" s="167">
        <f t="shared" ref="Y92" si="125">L92*T92</f>
        <v>1.8515151515151516E-2</v>
      </c>
      <c r="Z92" s="43" t="str">
        <f>IF('A-Input Data'!$C$56="YES",IF(U92=1, "GO","NO GO"),"N/A")</f>
        <v>GO</v>
      </c>
      <c r="AA92" s="165">
        <f t="shared" ref="AA92" si="126">L92*U92</f>
        <v>1.8515151515151516E-2</v>
      </c>
      <c r="AB92" s="43" t="str">
        <f>IF('A-Input Data'!$C$56="YES",IF(V92=1, "GO","NO GO"),"N/A")</f>
        <v>GO</v>
      </c>
      <c r="AC92" s="163">
        <f t="shared" ref="AC92" si="127">L92*V92</f>
        <v>1.8515151515151516E-2</v>
      </c>
      <c r="AD92" s="142"/>
    </row>
    <row r="93" spans="1:30" ht="47.4" customHeight="1" outlineLevel="1" thickBot="1" x14ac:dyDescent="0.35">
      <c r="A93" s="266"/>
      <c r="B93" s="267"/>
      <c r="C93" s="152"/>
      <c r="D93" s="147"/>
      <c r="E93" s="147"/>
      <c r="F93" s="147"/>
      <c r="G93" s="2"/>
      <c r="H93" s="24"/>
      <c r="I93" s="24"/>
      <c r="J93" s="2"/>
      <c r="K93" s="79"/>
      <c r="L93" s="99">
        <f>IF('A-Input Data'!$C$56="YES", IF(OR(H93="X",H93="TBC"),WP,IF(J93="X",WT,IF(OR(I93="X",AND(I93="TBC",J93="TBC")),WS,0))), 0)</f>
        <v>0</v>
      </c>
      <c r="M93" s="23">
        <f>'A-Input Data'!$C$10</f>
        <v>65</v>
      </c>
      <c r="N93" s="148">
        <v>80</v>
      </c>
      <c r="O93" s="148">
        <v>64.5</v>
      </c>
      <c r="P93" s="148">
        <v>88</v>
      </c>
      <c r="Q93" s="8"/>
      <c r="R93" s="65" t="s">
        <v>119</v>
      </c>
      <c r="S93" s="65"/>
      <c r="T93" s="5">
        <f>(N93-$M93)/$M93</f>
        <v>0.23076923076923078</v>
      </c>
      <c r="U93" s="5">
        <f>(O93-$M93)/$M93</f>
        <v>-7.6923076923076927E-3</v>
      </c>
      <c r="V93" s="5">
        <f>(P93-$M93)/$M93</f>
        <v>0.35384615384615387</v>
      </c>
      <c r="W93" s="15"/>
      <c r="X93" s="15"/>
      <c r="Y93" s="168"/>
      <c r="Z93" s="15"/>
      <c r="AA93" s="169"/>
      <c r="AB93" s="15"/>
      <c r="AC93" s="171"/>
      <c r="AD93" s="142"/>
    </row>
    <row r="94" spans="1:30" ht="57" customHeight="1" outlineLevel="1" thickBot="1" x14ac:dyDescent="0.35">
      <c r="A94" s="266"/>
      <c r="B94" s="267"/>
      <c r="C94" s="152"/>
      <c r="D94" s="147"/>
      <c r="E94" s="147"/>
      <c r="F94" s="147"/>
      <c r="G94" s="2"/>
      <c r="H94" s="6"/>
      <c r="I94" s="6"/>
      <c r="J94" s="2"/>
      <c r="K94" s="84"/>
      <c r="L94" s="99">
        <f>IF('A-Input Data'!$C$56="YES", IF(OR(H94="X",H94="TBC"),WP,IF(J94="X",WT,IF(OR(I94="X",AND(I94="TBC",J94="TBC")),WS,0))), 0)</f>
        <v>0</v>
      </c>
      <c r="M94" s="23" t="s">
        <v>2</v>
      </c>
      <c r="N94" s="7">
        <v>25</v>
      </c>
      <c r="O94" s="7">
        <v>15</v>
      </c>
      <c r="P94" s="7">
        <v>50</v>
      </c>
      <c r="Q94" s="7"/>
      <c r="R94" s="65" t="s">
        <v>117</v>
      </c>
      <c r="S94" s="65"/>
      <c r="T94" s="5" t="str">
        <f>IF(N94&lt;5,"A",IF(N94&gt;15,"C","B"))</f>
        <v>C</v>
      </c>
      <c r="U94" s="5" t="str">
        <f t="shared" ref="U94" si="128">IF(O94&lt;5,"A",IF(O94&gt;15,"C","B"))</f>
        <v>B</v>
      </c>
      <c r="V94" s="5" t="str">
        <f t="shared" ref="V94" si="129">IF(P94&lt;5,"A",IF(P94&gt;15,"C","B"))</f>
        <v>C</v>
      </c>
      <c r="W94" s="15"/>
      <c r="X94" s="15"/>
      <c r="Y94" s="168"/>
      <c r="Z94" s="15"/>
      <c r="AA94" s="169"/>
      <c r="AB94" s="15"/>
      <c r="AC94" s="171"/>
      <c r="AD94" s="142"/>
    </row>
    <row r="95" spans="1:30" ht="47.4" customHeight="1" outlineLevel="1" thickBot="1" x14ac:dyDescent="0.35">
      <c r="A95" s="266"/>
      <c r="B95" s="267"/>
      <c r="C95" s="152"/>
      <c r="D95" s="147"/>
      <c r="E95" s="147"/>
      <c r="F95" s="147"/>
      <c r="G95" s="2"/>
      <c r="H95" s="6"/>
      <c r="I95" s="6"/>
      <c r="J95" s="2"/>
      <c r="K95" s="84"/>
      <c r="L95" s="99">
        <f>IF('A-Input Data'!$C$56="YES", IF(OR(H95="X",H95="TBC"),WP,IF(J95="X",WT,IF(OR(I95="X",AND(I95="TBC",J95="TBC")),WS,0))), 0)</f>
        <v>0</v>
      </c>
      <c r="M95" s="23" t="s">
        <v>2</v>
      </c>
      <c r="N95" s="7">
        <v>1</v>
      </c>
      <c r="O95" s="7">
        <v>10</v>
      </c>
      <c r="P95" s="7">
        <v>15</v>
      </c>
      <c r="Q95" s="7"/>
      <c r="R95" s="65" t="s">
        <v>118</v>
      </c>
      <c r="S95" s="65"/>
      <c r="T95" s="5"/>
      <c r="U95" s="5"/>
      <c r="V95" s="5"/>
      <c r="W95" s="15"/>
      <c r="X95" s="15"/>
      <c r="Y95" s="168"/>
      <c r="Z95" s="15"/>
      <c r="AA95" s="169"/>
      <c r="AB95" s="15"/>
      <c r="AC95" s="171"/>
      <c r="AD95" s="142"/>
    </row>
    <row r="96" spans="1:30" ht="287.39999999999998" customHeight="1" outlineLevel="1" thickBot="1" x14ac:dyDescent="0.35">
      <c r="A96" s="266"/>
      <c r="B96" s="267"/>
      <c r="C96" s="152" t="s">
        <v>159</v>
      </c>
      <c r="D96" s="26" t="s">
        <v>276</v>
      </c>
      <c r="E96" s="26" t="s">
        <v>238</v>
      </c>
      <c r="F96" s="241" t="s">
        <v>292</v>
      </c>
      <c r="G96" s="250" t="s">
        <v>347</v>
      </c>
      <c r="H96" s="6"/>
      <c r="I96" s="6" t="s">
        <v>4</v>
      </c>
      <c r="J96" s="2"/>
      <c r="K96" s="84" t="s">
        <v>142</v>
      </c>
      <c r="L96" s="99">
        <f>IF('A-Input Data'!$C$56="YES", IF(OR(H96="X",H96="TBC"),WP,IF(J96="X",WT,IF(OR(I96="X",AND(I96="TBC",J96="TBC")),WS,0))), 0)</f>
        <v>6.4651162790697681E-3</v>
      </c>
      <c r="M96" s="23"/>
      <c r="N96" s="7"/>
      <c r="O96" s="7"/>
      <c r="P96" s="7"/>
      <c r="Q96" s="2" t="s">
        <v>99</v>
      </c>
      <c r="R96" s="90" t="s">
        <v>220</v>
      </c>
      <c r="S96" s="80" t="s">
        <v>147</v>
      </c>
      <c r="T96" s="147">
        <f>IF(OR(AND(T94="C", N95=0),AND(T94="A",N95&gt;=1),AND(T94="B",N95&gt;=0,N95&lt;2)),0.5,IF(OR(AND(T94="B",N95&gt;=2),AND(T94="C",N95&gt;=1)),1,0))</f>
        <v>1</v>
      </c>
      <c r="U96" s="147">
        <f t="shared" ref="U96" si="130">IF(OR(AND(U94="C", O95=0),AND(U94="A",O95&gt;=1),AND(U94="B",O95&gt;=0,O95&lt;2)),0.5,IF(OR(AND(U94="B",O95&gt;=2),AND(U94="C",O95&gt;=1)),1,0))</f>
        <v>1</v>
      </c>
      <c r="V96" s="147">
        <f t="shared" ref="V96" si="131">IF(OR(AND(V94="C", P95=0),AND(V94="A",P95&gt;=1),AND(V94="B",P95&gt;=0,P95&lt;2)),0.5,IF(OR(AND(V94="B",P95&gt;=2),AND(V94="C",P95&gt;=1)),1,0))</f>
        <v>1</v>
      </c>
      <c r="W96" s="15" t="s">
        <v>198</v>
      </c>
      <c r="X96" s="15" t="str">
        <f>IF('A-Input Data'!$C$56="YES",IF(T96&gt;=0.5,"GO","CAUTION"),"N/A")</f>
        <v>GO</v>
      </c>
      <c r="Y96" s="168">
        <f t="shared" ref="Y96:Y100" si="132">L96*T96</f>
        <v>6.4651162790697681E-3</v>
      </c>
      <c r="Z96" s="15" t="str">
        <f>IF('A-Input Data'!$C$56="YES",IF(U96&gt;=0.5,"GO","CAUTION"),"N/A")</f>
        <v>GO</v>
      </c>
      <c r="AA96" s="169">
        <f t="shared" ref="AA96:AA100" si="133">L96*U96</f>
        <v>6.4651162790697681E-3</v>
      </c>
      <c r="AB96" s="15" t="str">
        <f>IF('A-Input Data'!$C$56="YES",IF(V96&gt;=0.5,"GO","CAUTION"),"N/A")</f>
        <v>GO</v>
      </c>
      <c r="AC96" s="171">
        <f t="shared" ref="AC96:AC100" si="134">L96*V96</f>
        <v>6.4651162790697681E-3</v>
      </c>
      <c r="AD96" s="142"/>
    </row>
    <row r="97" spans="1:31" ht="75.599999999999994" customHeight="1" outlineLevel="1" thickBot="1" x14ac:dyDescent="0.35">
      <c r="A97" s="266"/>
      <c r="B97" s="267"/>
      <c r="C97" s="151" t="s">
        <v>73</v>
      </c>
      <c r="D97" s="26" t="s">
        <v>237</v>
      </c>
      <c r="E97" s="4" t="s">
        <v>216</v>
      </c>
      <c r="F97" s="156" t="s">
        <v>253</v>
      </c>
      <c r="G97" s="249" t="s">
        <v>278</v>
      </c>
      <c r="H97" s="6"/>
      <c r="I97" s="6" t="s">
        <v>4</v>
      </c>
      <c r="J97" s="2"/>
      <c r="K97" s="84" t="s">
        <v>142</v>
      </c>
      <c r="L97" s="99">
        <f>IF('A-Input Data'!$C$56="YES", IF(OR(H97="X",H97="TBC"),WP,IF(J97="X",WT,IF(OR(I97="X",AND(I97="TBC",J97="TBC")),WS,0))), 0)</f>
        <v>6.4651162790697681E-3</v>
      </c>
      <c r="M97" s="7">
        <f>'A-Input Data'!$C$64</f>
        <v>200</v>
      </c>
      <c r="N97" s="7">
        <v>200</v>
      </c>
      <c r="O97" s="7">
        <v>200</v>
      </c>
      <c r="P97" s="7">
        <v>200</v>
      </c>
      <c r="Q97" s="7" t="s">
        <v>51</v>
      </c>
      <c r="R97" s="149" t="s">
        <v>65</v>
      </c>
      <c r="S97" s="17" t="s">
        <v>131</v>
      </c>
      <c r="T97" s="26">
        <f>IF(AND(ISNUMBER(N97)=TRUE, N97&gt;=$M97),1,0)</f>
        <v>1</v>
      </c>
      <c r="U97" s="26">
        <f t="shared" ref="U97:V100" si="135">IF(AND(ISNUMBER(O97)=TRUE, O97&gt;=$M97),1,0)</f>
        <v>1</v>
      </c>
      <c r="V97" s="26">
        <f t="shared" si="135"/>
        <v>1</v>
      </c>
      <c r="W97" s="15" t="s">
        <v>56</v>
      </c>
      <c r="X97" s="43" t="str">
        <f>IF('A-Input Data'!$C$56="YES",IF(T97=1, "GO","CAUTION"),"N/A")</f>
        <v>GO</v>
      </c>
      <c r="Y97" s="167">
        <f t="shared" si="132"/>
        <v>6.4651162790697681E-3</v>
      </c>
      <c r="Z97" s="43" t="str">
        <f>IF('A-Input Data'!$C$56="YES",IF(U97=1, "GO","CAUTION"),"N/A")</f>
        <v>GO</v>
      </c>
      <c r="AA97" s="165">
        <f t="shared" si="133"/>
        <v>6.4651162790697681E-3</v>
      </c>
      <c r="AB97" s="43" t="str">
        <f>IF('A-Input Data'!$C$56="YES",IF(V97=1, "GO","CAUTION"),"N/A")</f>
        <v>GO</v>
      </c>
      <c r="AC97" s="163">
        <f t="shared" si="134"/>
        <v>6.4651162790697681E-3</v>
      </c>
      <c r="AD97" s="142"/>
    </row>
    <row r="98" spans="1:31" ht="33" customHeight="1" outlineLevel="1" thickBot="1" x14ac:dyDescent="0.35">
      <c r="A98" s="266"/>
      <c r="B98" s="267"/>
      <c r="C98" s="151" t="s">
        <v>74</v>
      </c>
      <c r="D98" s="26" t="s">
        <v>237</v>
      </c>
      <c r="E98" s="4" t="s">
        <v>216</v>
      </c>
      <c r="F98" s="156" t="s">
        <v>253</v>
      </c>
      <c r="G98" s="249" t="s">
        <v>278</v>
      </c>
      <c r="H98" s="6"/>
      <c r="I98" s="6" t="s">
        <v>4</v>
      </c>
      <c r="J98" s="2"/>
      <c r="K98" s="84" t="s">
        <v>142</v>
      </c>
      <c r="L98" s="99">
        <f>IF('A-Input Data'!$C$56="YES", IF(OR(H98="X",H98="TBC"),WP,IF(J98="X",WT,IF(OR(I98="X",AND(I98="TBC",J98="TBC")),WS,0))), 0)</f>
        <v>6.4651162790697681E-3</v>
      </c>
      <c r="M98" s="7">
        <f>'A-Input Data'!$C$65</f>
        <v>50</v>
      </c>
      <c r="N98" s="7">
        <v>50</v>
      </c>
      <c r="O98" s="7">
        <v>50</v>
      </c>
      <c r="P98" s="7">
        <v>50</v>
      </c>
      <c r="Q98" s="7" t="s">
        <v>51</v>
      </c>
      <c r="R98" s="149" t="s">
        <v>66</v>
      </c>
      <c r="S98" s="17" t="s">
        <v>131</v>
      </c>
      <c r="T98" s="26">
        <f>IF(AND(ISNUMBER(N98)=TRUE, N98&gt;=$M98),1,0)</f>
        <v>1</v>
      </c>
      <c r="U98" s="26">
        <f t="shared" si="135"/>
        <v>1</v>
      </c>
      <c r="V98" s="26">
        <f t="shared" si="135"/>
        <v>1</v>
      </c>
      <c r="W98" s="15" t="s">
        <v>56</v>
      </c>
      <c r="X98" s="43" t="str">
        <f>IF('A-Input Data'!$C$56="YES",IF(T98=1, "GO","CAUTION"),"N/A")</f>
        <v>GO</v>
      </c>
      <c r="Y98" s="167">
        <f t="shared" si="132"/>
        <v>6.4651162790697681E-3</v>
      </c>
      <c r="Z98" s="43" t="str">
        <f>IF('A-Input Data'!$C$56="YES",IF(U98=1, "GO","CAUTION"),"N/A")</f>
        <v>GO</v>
      </c>
      <c r="AA98" s="165">
        <f t="shared" si="133"/>
        <v>6.4651162790697681E-3</v>
      </c>
      <c r="AB98" s="43" t="str">
        <f>IF('A-Input Data'!$C$56="YES",IF(V98=1, "GO","CAUTION"),"N/A")</f>
        <v>GO</v>
      </c>
      <c r="AC98" s="163">
        <f t="shared" si="134"/>
        <v>6.4651162790697681E-3</v>
      </c>
      <c r="AD98" s="142"/>
    </row>
    <row r="99" spans="1:31" ht="45" customHeight="1" outlineLevel="1" thickBot="1" x14ac:dyDescent="0.35">
      <c r="A99" s="266"/>
      <c r="B99" s="267"/>
      <c r="C99" s="151" t="s">
        <v>188</v>
      </c>
      <c r="D99" s="26" t="s">
        <v>237</v>
      </c>
      <c r="E99" s="4" t="s">
        <v>238</v>
      </c>
      <c r="F99" s="241" t="s">
        <v>292</v>
      </c>
      <c r="G99" s="4" t="s">
        <v>348</v>
      </c>
      <c r="H99" s="6" t="s">
        <v>75</v>
      </c>
      <c r="I99" s="6" t="s">
        <v>75</v>
      </c>
      <c r="J99" s="6"/>
      <c r="K99" s="84" t="s">
        <v>141</v>
      </c>
      <c r="L99" s="99">
        <f>IF('A-Input Data'!$C$56="YES", IF(OR(H99="X",H99="TBC"),WP,IF(J99="X",WT,IF(OR(I99="X",AND(I99="TBC",J99="TBC")),WS,0))), 0)</f>
        <v>1.8515151515151516E-2</v>
      </c>
      <c r="M99" s="23">
        <f>'A-Input Data'!$C$61</f>
        <v>2</v>
      </c>
      <c r="N99" s="7">
        <v>2</v>
      </c>
      <c r="O99" s="7">
        <v>4</v>
      </c>
      <c r="P99" s="7">
        <v>2</v>
      </c>
      <c r="Q99" s="7" t="s">
        <v>51</v>
      </c>
      <c r="R99" s="65" t="s">
        <v>212</v>
      </c>
      <c r="S99" s="17" t="s">
        <v>131</v>
      </c>
      <c r="T99" s="26">
        <f>IF(AND(ISNUMBER(N99)=TRUE, N99&gt;=$M99),1,0)</f>
        <v>1</v>
      </c>
      <c r="U99" s="26">
        <f t="shared" si="135"/>
        <v>1</v>
      </c>
      <c r="V99" s="26">
        <f t="shared" si="135"/>
        <v>1</v>
      </c>
      <c r="W99" s="17" t="s">
        <v>57</v>
      </c>
      <c r="X99" s="43" t="str">
        <f>IF('A-Input Data'!$C$56="YES",IF(T99=1, "GO","NO GO"),"N/A")</f>
        <v>GO</v>
      </c>
      <c r="Y99" s="167">
        <f t="shared" si="132"/>
        <v>1.8515151515151516E-2</v>
      </c>
      <c r="Z99" s="43" t="str">
        <f>IF('A-Input Data'!$C$56="YES",IF(U99=1, "GO","NO GO"),"N/A")</f>
        <v>GO</v>
      </c>
      <c r="AA99" s="165">
        <f t="shared" si="133"/>
        <v>1.8515151515151516E-2</v>
      </c>
      <c r="AB99" s="43" t="str">
        <f>IF('A-Input Data'!$C$56="YES",IF(V99=1, "GO","NO GO"),"N/A")</f>
        <v>GO</v>
      </c>
      <c r="AC99" s="163">
        <f t="shared" si="134"/>
        <v>1.8515151515151516E-2</v>
      </c>
      <c r="AD99" s="142"/>
    </row>
    <row r="100" spans="1:31" ht="46.2" customHeight="1" outlineLevel="1" thickBot="1" x14ac:dyDescent="0.35">
      <c r="A100" s="266"/>
      <c r="B100" s="267"/>
      <c r="C100" s="151" t="s">
        <v>189</v>
      </c>
      <c r="D100" s="26" t="s">
        <v>237</v>
      </c>
      <c r="E100" s="4" t="s">
        <v>238</v>
      </c>
      <c r="F100" s="241" t="s">
        <v>292</v>
      </c>
      <c r="G100" s="4" t="s">
        <v>349</v>
      </c>
      <c r="H100" s="6" t="s">
        <v>75</v>
      </c>
      <c r="I100" s="6" t="s">
        <v>75</v>
      </c>
      <c r="J100" s="6"/>
      <c r="K100" s="84" t="s">
        <v>141</v>
      </c>
      <c r="L100" s="99">
        <f>IF('A-Input Data'!$C$56="YES", IF(OR(H100="X",H100="TBC"),WP,IF(J100="X",WT,IF(OR(I100="X",AND(I100="TBC",J100="TBC")),WS,0))), 0)</f>
        <v>1.8515151515151516E-2</v>
      </c>
      <c r="M100" s="23">
        <f>'A-Input Data'!$C$62</f>
        <v>0</v>
      </c>
      <c r="N100" s="7">
        <v>0</v>
      </c>
      <c r="O100" s="7">
        <v>0</v>
      </c>
      <c r="P100" s="7">
        <v>0</v>
      </c>
      <c r="Q100" s="7" t="s">
        <v>51</v>
      </c>
      <c r="R100" s="65" t="s">
        <v>148</v>
      </c>
      <c r="S100" s="17" t="s">
        <v>131</v>
      </c>
      <c r="T100" s="26">
        <f>IF(AND(ISNUMBER(N100)=TRUE, N100&gt;=$M100),1,0)</f>
        <v>1</v>
      </c>
      <c r="U100" s="26">
        <f t="shared" si="135"/>
        <v>1</v>
      </c>
      <c r="V100" s="26">
        <f t="shared" si="135"/>
        <v>1</v>
      </c>
      <c r="W100" s="17" t="s">
        <v>57</v>
      </c>
      <c r="X100" s="43" t="str">
        <f>IF('A-Input Data'!$C$56="YES",IF(T100=1, "GO","NO GO"),"N/A")</f>
        <v>GO</v>
      </c>
      <c r="Y100" s="167">
        <f t="shared" si="132"/>
        <v>1.8515151515151516E-2</v>
      </c>
      <c r="Z100" s="43" t="str">
        <f>IF('A-Input Data'!$C$56="YES",IF(U100=1, "GO","NO GO"),"N/A")</f>
        <v>GO</v>
      </c>
      <c r="AA100" s="165">
        <f t="shared" si="133"/>
        <v>1.8515151515151516E-2</v>
      </c>
      <c r="AB100" s="43" t="str">
        <f>IF('A-Input Data'!$C$56="YES",IF(V100=1, "GO","NO GO"),"N/A")</f>
        <v>GO</v>
      </c>
      <c r="AC100" s="163">
        <f t="shared" si="134"/>
        <v>1.8515151515151516E-2</v>
      </c>
      <c r="AD100" s="142"/>
    </row>
    <row r="101" spans="1:31" ht="147.6" customHeight="1" outlineLevel="1" thickBot="1" x14ac:dyDescent="0.35">
      <c r="A101" s="266"/>
      <c r="B101" s="267"/>
      <c r="C101" s="151" t="s">
        <v>214</v>
      </c>
      <c r="D101" s="251"/>
      <c r="E101" s="251"/>
      <c r="F101" s="251"/>
      <c r="G101" s="250"/>
      <c r="H101" s="6" t="s">
        <v>4</v>
      </c>
      <c r="I101" s="6"/>
      <c r="J101" s="11"/>
      <c r="K101" s="96" t="s">
        <v>140</v>
      </c>
      <c r="L101" s="99">
        <f>IF('A-Input Data'!$C$56="YES", IF(OR(H101="X",H101="TBC"),WP,IF(J101="X",WT,IF(OR(I101="X",AND(I101="TBC",J101="TBC")),WS,0))), 0)</f>
        <v>1.8515151515151516E-2</v>
      </c>
      <c r="M101" s="62"/>
      <c r="N101" s="11"/>
      <c r="O101" s="11"/>
      <c r="P101" s="7"/>
      <c r="Q101" s="7" t="s">
        <v>51</v>
      </c>
      <c r="R101" s="149" t="s">
        <v>209</v>
      </c>
      <c r="S101" s="149" t="s">
        <v>133</v>
      </c>
      <c r="T101" s="5"/>
      <c r="U101" s="5"/>
      <c r="V101" s="5"/>
      <c r="W101" s="174" t="s">
        <v>64</v>
      </c>
      <c r="X101" s="174" t="s">
        <v>213</v>
      </c>
      <c r="Y101" s="175">
        <f>M101*T101</f>
        <v>0</v>
      </c>
      <c r="Z101" s="174" t="s">
        <v>213</v>
      </c>
      <c r="AA101" s="176">
        <f>M101*U101</f>
        <v>0</v>
      </c>
      <c r="AB101" s="174" t="s">
        <v>213</v>
      </c>
      <c r="AC101" s="163">
        <f>M101*V101</f>
        <v>0</v>
      </c>
      <c r="AD101" s="152"/>
    </row>
    <row r="102" spans="1:31" ht="100.95" customHeight="1" outlineLevel="1" thickBot="1" x14ac:dyDescent="0.35">
      <c r="A102" s="266"/>
      <c r="B102" s="267"/>
      <c r="C102" s="151" t="s">
        <v>134</v>
      </c>
      <c r="D102" s="26" t="s">
        <v>237</v>
      </c>
      <c r="E102" s="4" t="s">
        <v>238</v>
      </c>
      <c r="F102" s="241" t="s">
        <v>292</v>
      </c>
      <c r="G102" s="26" t="s">
        <v>297</v>
      </c>
      <c r="H102" s="6"/>
      <c r="I102" s="6"/>
      <c r="J102" s="11" t="s">
        <v>4</v>
      </c>
      <c r="K102" s="84" t="s">
        <v>143</v>
      </c>
      <c r="L102" s="99">
        <f>IF('A-Input Data'!$C$56="YES", IF(OR(H102="X",H102="TBC"),WP,IF(J102="X",WT,IF(OR(I102="X",AND(I102="TBC",J102="TBC")),WS,0))), 0)</f>
        <v>2.4666666666666665E-3</v>
      </c>
      <c r="M102" s="23" t="s">
        <v>2</v>
      </c>
      <c r="N102" s="7">
        <v>1</v>
      </c>
      <c r="O102" s="7">
        <v>2</v>
      </c>
      <c r="P102" s="7">
        <v>2</v>
      </c>
      <c r="Q102" s="2" t="s">
        <v>99</v>
      </c>
      <c r="R102" s="246" t="s">
        <v>113</v>
      </c>
      <c r="S102" s="15" t="s">
        <v>132</v>
      </c>
      <c r="T102" s="5">
        <f>N102/2</f>
        <v>0.5</v>
      </c>
      <c r="U102" s="5">
        <f t="shared" ref="U102:V102" si="136">O102/2</f>
        <v>1</v>
      </c>
      <c r="V102" s="5">
        <f t="shared" si="136"/>
        <v>1</v>
      </c>
      <c r="W102" s="27" t="s">
        <v>52</v>
      </c>
      <c r="X102" s="42" t="str">
        <f>IF('A-Input Data'!$C$56="YES","GO","N/A")</f>
        <v>GO</v>
      </c>
      <c r="Y102" s="167">
        <f t="shared" ref="Y102:Y117" si="137">L102*T102</f>
        <v>1.2333333333333332E-3</v>
      </c>
      <c r="Z102" s="42" t="str">
        <f>IF('A-Input Data'!$C$56="YES","GO","N/A")</f>
        <v>GO</v>
      </c>
      <c r="AA102" s="165">
        <f t="shared" ref="AA102:AA117" si="138">L102*U102</f>
        <v>2.4666666666666665E-3</v>
      </c>
      <c r="AB102" s="42" t="str">
        <f>IF('A-Input Data'!$C$56="YES","GO","N/A")</f>
        <v>GO</v>
      </c>
      <c r="AC102" s="163">
        <f t="shared" ref="AC102:AC117" si="139">L102*V102</f>
        <v>2.4666666666666665E-3</v>
      </c>
      <c r="AD102" s="142"/>
      <c r="AE102" s="87"/>
    </row>
    <row r="103" spans="1:31" ht="73.2" customHeight="1" outlineLevel="1" thickBot="1" x14ac:dyDescent="0.35">
      <c r="A103" s="266"/>
      <c r="B103" s="267"/>
      <c r="C103" s="151" t="s">
        <v>190</v>
      </c>
      <c r="D103" s="26" t="s">
        <v>237</v>
      </c>
      <c r="E103" s="4" t="s">
        <v>238</v>
      </c>
      <c r="F103" s="241" t="s">
        <v>292</v>
      </c>
      <c r="G103" s="4" t="s">
        <v>294</v>
      </c>
      <c r="H103" s="6"/>
      <c r="I103" s="6" t="s">
        <v>75</v>
      </c>
      <c r="J103" s="6" t="s">
        <v>75</v>
      </c>
      <c r="K103" s="84" t="s">
        <v>145</v>
      </c>
      <c r="L103" s="99">
        <f>IF('A-Input Data'!$C$56="YES", IF(OR(H103="X",H103="TBC"),WP,IF(J103="X",WT,IF(OR(I103="X",AND(I103="TBC",J103="TBC")),WS,0))), 0)</f>
        <v>6.4651162790697681E-3</v>
      </c>
      <c r="M103" s="23" t="s">
        <v>2</v>
      </c>
      <c r="N103" s="7" t="s">
        <v>78</v>
      </c>
      <c r="O103" s="7" t="s">
        <v>78</v>
      </c>
      <c r="P103" s="7" t="s">
        <v>78</v>
      </c>
      <c r="Q103" s="7" t="s">
        <v>51</v>
      </c>
      <c r="R103" s="149" t="s">
        <v>210</v>
      </c>
      <c r="S103" s="149" t="s">
        <v>130</v>
      </c>
      <c r="T103" s="2">
        <f t="shared" ref="T103:T104" si="140">IF(N103="YES", 1,0)</f>
        <v>1</v>
      </c>
      <c r="U103" s="2">
        <f t="shared" ref="U103:U104" si="141">IF(O103="YES", 1,0)</f>
        <v>1</v>
      </c>
      <c r="V103" s="2">
        <f t="shared" ref="V103:V104" si="142">IF(P103="YES", 1,0)</f>
        <v>1</v>
      </c>
      <c r="W103" s="149" t="s">
        <v>157</v>
      </c>
      <c r="X103" s="150" t="str">
        <f>IF('A-Input Data'!$C$56="YES",IF(T103=1, "GO","CAUTION"),"N/A")</f>
        <v>GO</v>
      </c>
      <c r="Y103" s="167">
        <f t="shared" si="137"/>
        <v>6.4651162790697681E-3</v>
      </c>
      <c r="Z103" s="150" t="str">
        <f>IF('A-Input Data'!$C$56="YES",IF(U103=1, "GO","CAUTION"),"N/A")</f>
        <v>GO</v>
      </c>
      <c r="AA103" s="165">
        <f t="shared" si="138"/>
        <v>6.4651162790697681E-3</v>
      </c>
      <c r="AB103" s="150" t="str">
        <f>IF('A-Input Data'!$C$56="YES",IF(V103=1, "GO","CAUTION"),"N/A")</f>
        <v>GO</v>
      </c>
      <c r="AC103" s="163">
        <f t="shared" si="139"/>
        <v>6.4651162790697681E-3</v>
      </c>
      <c r="AD103" s="152"/>
    </row>
    <row r="104" spans="1:31" ht="73.2" customHeight="1" outlineLevel="1" thickBot="1" x14ac:dyDescent="0.35">
      <c r="A104" s="266"/>
      <c r="B104" s="267"/>
      <c r="C104" s="151" t="s">
        <v>191</v>
      </c>
      <c r="D104" s="26" t="s">
        <v>237</v>
      </c>
      <c r="E104" s="4" t="s">
        <v>238</v>
      </c>
      <c r="F104" s="241" t="s">
        <v>292</v>
      </c>
      <c r="G104" s="4" t="s">
        <v>295</v>
      </c>
      <c r="H104" s="6"/>
      <c r="I104" s="6" t="s">
        <v>75</v>
      </c>
      <c r="J104" s="6" t="s">
        <v>75</v>
      </c>
      <c r="K104" s="84" t="s">
        <v>145</v>
      </c>
      <c r="L104" s="99">
        <f>IF('A-Input Data'!$C$56="YES", IF(OR(H104="X",H104="TBC"),WP,IF(J104="X",WT,IF(OR(I104="X",AND(I104="TBC",J104="TBC")),WS,0))), 0)</f>
        <v>6.4651162790697681E-3</v>
      </c>
      <c r="M104" s="23"/>
      <c r="N104" s="148" t="s">
        <v>79</v>
      </c>
      <c r="O104" s="7" t="s">
        <v>78</v>
      </c>
      <c r="P104" s="7" t="s">
        <v>78</v>
      </c>
      <c r="Q104" s="7" t="s">
        <v>51</v>
      </c>
      <c r="R104" s="149" t="s">
        <v>211</v>
      </c>
      <c r="S104" s="149" t="s">
        <v>130</v>
      </c>
      <c r="T104" s="2">
        <f t="shared" si="140"/>
        <v>0</v>
      </c>
      <c r="U104" s="2">
        <f t="shared" si="141"/>
        <v>1</v>
      </c>
      <c r="V104" s="2">
        <f t="shared" si="142"/>
        <v>1</v>
      </c>
      <c r="W104" s="149" t="s">
        <v>157</v>
      </c>
      <c r="X104" s="150" t="str">
        <f>IF('A-Input Data'!$C$56="YES",IF(T104=1, "GO","CAUTION"),"N/A")</f>
        <v>CAUTION</v>
      </c>
      <c r="Y104" s="167">
        <f t="shared" si="137"/>
        <v>0</v>
      </c>
      <c r="Z104" s="150" t="str">
        <f>IF('A-Input Data'!$C$56="YES",IF(U104=1, "GO","CAUTION"),"N/A")</f>
        <v>GO</v>
      </c>
      <c r="AA104" s="165">
        <f t="shared" si="138"/>
        <v>6.4651162790697681E-3</v>
      </c>
      <c r="AB104" s="150" t="str">
        <f>IF('A-Input Data'!$C$56="YES",IF(V104=1, "GO","CAUTION"),"N/A")</f>
        <v>GO</v>
      </c>
      <c r="AC104" s="163">
        <f t="shared" si="139"/>
        <v>6.4651162790697681E-3</v>
      </c>
      <c r="AD104" s="152"/>
    </row>
    <row r="105" spans="1:31" ht="33" customHeight="1" outlineLevel="1" thickBot="1" x14ac:dyDescent="0.35">
      <c r="A105" s="266"/>
      <c r="B105" s="267"/>
      <c r="C105" s="151" t="s">
        <v>121</v>
      </c>
      <c r="D105" s="26" t="s">
        <v>237</v>
      </c>
      <c r="E105" s="4" t="s">
        <v>216</v>
      </c>
      <c r="F105" s="156" t="s">
        <v>253</v>
      </c>
      <c r="G105" s="249" t="s">
        <v>337</v>
      </c>
      <c r="H105" s="6"/>
      <c r="I105" s="6"/>
      <c r="J105" s="6" t="s">
        <v>4</v>
      </c>
      <c r="K105" s="84" t="s">
        <v>143</v>
      </c>
      <c r="L105" s="99">
        <f>IF('A-Input Data'!$C$56="YES", IF(OR(H105="X",H105="TBC"),WP,IF(J105="X",WT,IF(OR(I105="X",AND(I105="TBC",J105="TBC")),WS,0))), 0)</f>
        <v>2.4666666666666665E-3</v>
      </c>
      <c r="M105" s="23">
        <f>'A-Input Data'!$C$68</f>
        <v>0</v>
      </c>
      <c r="N105" s="148" t="s">
        <v>78</v>
      </c>
      <c r="O105" s="148" t="s">
        <v>78</v>
      </c>
      <c r="P105" s="148" t="s">
        <v>78</v>
      </c>
      <c r="Q105" s="147" t="s">
        <v>51</v>
      </c>
      <c r="R105" s="149" t="s">
        <v>114</v>
      </c>
      <c r="S105" s="17" t="s">
        <v>131</v>
      </c>
      <c r="T105" s="26">
        <f>IF(AND(ISNUMBER(N105)=TRUE, N105&gt;=$M105),1,0)</f>
        <v>0</v>
      </c>
      <c r="U105" s="26">
        <f t="shared" ref="U105:V105" si="143">IF(AND(ISNUMBER(O105)=TRUE, O105&gt;=$M105),1,0)</f>
        <v>0</v>
      </c>
      <c r="V105" s="26">
        <f t="shared" si="143"/>
        <v>0</v>
      </c>
      <c r="W105" s="27" t="s">
        <v>52</v>
      </c>
      <c r="X105" s="42" t="str">
        <f>IF('A-Input Data'!$C$56="YES","GO","N/A")</f>
        <v>GO</v>
      </c>
      <c r="Y105" s="167">
        <f t="shared" si="137"/>
        <v>0</v>
      </c>
      <c r="Z105" s="42" t="str">
        <f>IF('A-Input Data'!$C$56="YES","GO","N/A")</f>
        <v>GO</v>
      </c>
      <c r="AA105" s="165">
        <f t="shared" si="138"/>
        <v>0</v>
      </c>
      <c r="AB105" s="42" t="str">
        <f>IF('A-Input Data'!$C$56="YES","GO","N/A")</f>
        <v>GO</v>
      </c>
      <c r="AC105" s="163">
        <f t="shared" si="139"/>
        <v>0</v>
      </c>
      <c r="AD105" s="142"/>
    </row>
    <row r="106" spans="1:31" ht="105" customHeight="1" outlineLevel="1" thickBot="1" x14ac:dyDescent="0.35">
      <c r="A106" s="266"/>
      <c r="B106" s="267"/>
      <c r="C106" s="151" t="s">
        <v>304</v>
      </c>
      <c r="D106" s="26" t="s">
        <v>237</v>
      </c>
      <c r="E106" s="4" t="s">
        <v>216</v>
      </c>
      <c r="F106" s="26" t="s">
        <v>282</v>
      </c>
      <c r="G106" s="249"/>
      <c r="H106" s="6"/>
      <c r="I106" s="6"/>
      <c r="J106" s="6" t="s">
        <v>4</v>
      </c>
      <c r="K106" s="84" t="s">
        <v>143</v>
      </c>
      <c r="L106" s="99">
        <f>IF('A-Input Data'!$C$56="YES", IF(OR(H106="X",H106="TBC"),WP,IF(J106="X",WT,IF(OR(I106="X",AND(I106="TBC",J106="TBC")),WS,0))), 0)</f>
        <v>2.4666666666666665E-3</v>
      </c>
      <c r="M106" s="23" t="s">
        <v>2</v>
      </c>
      <c r="N106" s="7">
        <v>1</v>
      </c>
      <c r="O106" s="7">
        <v>2</v>
      </c>
      <c r="P106" s="7">
        <v>1</v>
      </c>
      <c r="Q106" s="2" t="s">
        <v>99</v>
      </c>
      <c r="R106" s="149" t="s">
        <v>110</v>
      </c>
      <c r="S106" s="15" t="s">
        <v>132</v>
      </c>
      <c r="T106" s="5">
        <f>N106/2</f>
        <v>0.5</v>
      </c>
      <c r="U106" s="5">
        <f t="shared" ref="U106" si="144">O106/2</f>
        <v>1</v>
      </c>
      <c r="V106" s="5">
        <f t="shared" ref="V106" si="145">P106/2</f>
        <v>0.5</v>
      </c>
      <c r="W106" s="27" t="s">
        <v>52</v>
      </c>
      <c r="X106" s="42" t="str">
        <f>IF('A-Input Data'!$C$56="YES","GO","N/A")</f>
        <v>GO</v>
      </c>
      <c r="Y106" s="167">
        <f t="shared" si="137"/>
        <v>1.2333333333333332E-3</v>
      </c>
      <c r="Z106" s="42" t="str">
        <f>IF('A-Input Data'!$C$56="YES","GO","N/A")</f>
        <v>GO</v>
      </c>
      <c r="AA106" s="165">
        <f t="shared" si="138"/>
        <v>2.4666666666666665E-3</v>
      </c>
      <c r="AB106" s="42" t="str">
        <f>IF('A-Input Data'!$C$56="YES","GO","N/A")</f>
        <v>GO</v>
      </c>
      <c r="AC106" s="163">
        <f t="shared" si="139"/>
        <v>1.2333333333333332E-3</v>
      </c>
      <c r="AD106" s="142"/>
    </row>
    <row r="107" spans="1:31" ht="46.2" customHeight="1" outlineLevel="1" thickBot="1" x14ac:dyDescent="0.35">
      <c r="A107" s="266"/>
      <c r="B107" s="267"/>
      <c r="C107" s="151" t="s">
        <v>24</v>
      </c>
      <c r="D107" s="26" t="s">
        <v>237</v>
      </c>
      <c r="E107" s="4" t="s">
        <v>216</v>
      </c>
      <c r="F107" s="147" t="s">
        <v>257</v>
      </c>
      <c r="G107" s="147" t="s">
        <v>338</v>
      </c>
      <c r="H107" s="6"/>
      <c r="I107" s="6"/>
      <c r="J107" s="6" t="s">
        <v>4</v>
      </c>
      <c r="K107" s="84" t="s">
        <v>143</v>
      </c>
      <c r="L107" s="99">
        <f>IF('A-Input Data'!$C$56="YES", IF(OR(H107="X",H107="TBC"),WP,IF(J107="X",WT,IF(OR(I107="X",AND(I107="TBC",J107="TBC")),WS,0))), 0)</f>
        <v>2.4666666666666665E-3</v>
      </c>
      <c r="M107" s="23" t="s">
        <v>2</v>
      </c>
      <c r="N107" s="7" t="s">
        <v>79</v>
      </c>
      <c r="O107" s="7" t="s">
        <v>78</v>
      </c>
      <c r="P107" s="7" t="s">
        <v>79</v>
      </c>
      <c r="Q107" s="2" t="s">
        <v>51</v>
      </c>
      <c r="R107" s="149" t="s">
        <v>63</v>
      </c>
      <c r="S107" s="15" t="s">
        <v>130</v>
      </c>
      <c r="T107" s="2">
        <f>IF(N107="YES", 1, 0)</f>
        <v>0</v>
      </c>
      <c r="U107" s="2">
        <f>IF(O107="YES", 1, 0)</f>
        <v>1</v>
      </c>
      <c r="V107" s="2">
        <f>IF(P107="YES", 1, 0)</f>
        <v>0</v>
      </c>
      <c r="W107" s="27" t="s">
        <v>52</v>
      </c>
      <c r="X107" s="42" t="str">
        <f>IF('A-Input Data'!$C$56="YES","GO","N/A")</f>
        <v>GO</v>
      </c>
      <c r="Y107" s="167">
        <f t="shared" si="137"/>
        <v>0</v>
      </c>
      <c r="Z107" s="42" t="str">
        <f>IF('A-Input Data'!$C$56="YES","GO","N/A")</f>
        <v>GO</v>
      </c>
      <c r="AA107" s="165">
        <f t="shared" si="138"/>
        <v>2.4666666666666665E-3</v>
      </c>
      <c r="AB107" s="42" t="str">
        <f>IF('A-Input Data'!$C$56="YES","GO","N/A")</f>
        <v>GO</v>
      </c>
      <c r="AC107" s="163">
        <f t="shared" si="139"/>
        <v>0</v>
      </c>
      <c r="AD107" s="142"/>
    </row>
    <row r="108" spans="1:31" ht="82.2" customHeight="1" outlineLevel="1" thickBot="1" x14ac:dyDescent="0.35">
      <c r="A108" s="266"/>
      <c r="B108" s="267"/>
      <c r="C108" s="151" t="s">
        <v>32</v>
      </c>
      <c r="D108" s="26" t="s">
        <v>237</v>
      </c>
      <c r="E108" s="4" t="s">
        <v>238</v>
      </c>
      <c r="F108" s="241" t="s">
        <v>292</v>
      </c>
      <c r="G108" s="147" t="s">
        <v>283</v>
      </c>
      <c r="H108" s="6"/>
      <c r="I108" s="6"/>
      <c r="J108" s="6" t="s">
        <v>4</v>
      </c>
      <c r="K108" s="84" t="s">
        <v>143</v>
      </c>
      <c r="L108" s="99">
        <f>IF('A-Input Data'!$C$56="YES", IF(OR(H108="X",H108="TBC"),WP,IF(J108="X",WT,IF(OR(I108="X",AND(I108="TBC",J108="TBC")),WS,0))), 0)</f>
        <v>2.4666666666666665E-3</v>
      </c>
      <c r="M108" s="23" t="s">
        <v>2</v>
      </c>
      <c r="N108" s="7">
        <v>0</v>
      </c>
      <c r="O108" s="7">
        <v>2</v>
      </c>
      <c r="P108" s="7">
        <v>2</v>
      </c>
      <c r="Q108" s="2" t="s">
        <v>51</v>
      </c>
      <c r="R108" s="246" t="s">
        <v>115</v>
      </c>
      <c r="S108" s="15" t="s">
        <v>132</v>
      </c>
      <c r="T108" s="5">
        <f>N108/2</f>
        <v>0</v>
      </c>
      <c r="U108" s="5">
        <f t="shared" ref="U108" si="146">O108/2</f>
        <v>1</v>
      </c>
      <c r="V108" s="5">
        <f t="shared" ref="V108" si="147">P108/2</f>
        <v>1</v>
      </c>
      <c r="W108" s="27" t="s">
        <v>52</v>
      </c>
      <c r="X108" s="42" t="str">
        <f>IF('A-Input Data'!$C$56="YES","GO","N/A")</f>
        <v>GO</v>
      </c>
      <c r="Y108" s="167">
        <f t="shared" si="137"/>
        <v>0</v>
      </c>
      <c r="Z108" s="42" t="str">
        <f>IF('A-Input Data'!$C$56="YES","GO","N/A")</f>
        <v>GO</v>
      </c>
      <c r="AA108" s="165">
        <f t="shared" si="138"/>
        <v>2.4666666666666665E-3</v>
      </c>
      <c r="AB108" s="42" t="str">
        <f>IF('A-Input Data'!$C$56="YES","GO","N/A")</f>
        <v>GO</v>
      </c>
      <c r="AC108" s="163">
        <f t="shared" si="139"/>
        <v>2.4666666666666665E-3</v>
      </c>
      <c r="AD108" s="152"/>
    </row>
    <row r="109" spans="1:31" ht="40.950000000000003" customHeight="1" outlineLevel="1" thickBot="1" x14ac:dyDescent="0.35">
      <c r="A109" s="266"/>
      <c r="B109" s="267"/>
      <c r="C109" s="58" t="s">
        <v>30</v>
      </c>
      <c r="D109" s="26" t="s">
        <v>237</v>
      </c>
      <c r="E109" s="4" t="s">
        <v>216</v>
      </c>
      <c r="F109" s="100" t="s">
        <v>284</v>
      </c>
      <c r="G109" s="4" t="s">
        <v>285</v>
      </c>
      <c r="H109" s="6"/>
      <c r="I109" s="6" t="s">
        <v>75</v>
      </c>
      <c r="J109" s="6" t="s">
        <v>75</v>
      </c>
      <c r="K109" s="84" t="s">
        <v>145</v>
      </c>
      <c r="L109" s="99">
        <f>IF('A-Input Data'!$C$56="YES", IF(OR(H109="X",H109="TBC"),WP,IF(J109="X",WT,IF(OR(I109="X",AND(I109="TBC",J109="TBC")),WS,0))), 0)</f>
        <v>6.4651162790697681E-3</v>
      </c>
      <c r="M109" s="7">
        <f>'A-Input Data'!$C$66</f>
        <v>0</v>
      </c>
      <c r="N109" s="7">
        <v>4</v>
      </c>
      <c r="O109" s="7">
        <v>4</v>
      </c>
      <c r="P109" s="7">
        <v>4</v>
      </c>
      <c r="Q109" s="2" t="s">
        <v>51</v>
      </c>
      <c r="R109" s="149" t="s">
        <v>89</v>
      </c>
      <c r="S109" s="17" t="s">
        <v>131</v>
      </c>
      <c r="T109" s="26">
        <f>IF(AND(ISNUMBER(N109)=TRUE, N109&gt;=$M109),1,0)</f>
        <v>1</v>
      </c>
      <c r="U109" s="26">
        <f t="shared" ref="U109:V109" si="148">IF(AND(ISNUMBER(O109)=TRUE, O109&gt;=$M109),1,0)</f>
        <v>1</v>
      </c>
      <c r="V109" s="26">
        <f t="shared" si="148"/>
        <v>1</v>
      </c>
      <c r="W109" s="15" t="s">
        <v>157</v>
      </c>
      <c r="X109" s="43" t="str">
        <f>IF('A-Input Data'!$C$56="YES",IF(T109=1, "GO","CAUTION"),"N/A")</f>
        <v>GO</v>
      </c>
      <c r="Y109" s="167">
        <f t="shared" si="137"/>
        <v>6.4651162790697681E-3</v>
      </c>
      <c r="Z109" s="43" t="str">
        <f>IF('A-Input Data'!$C$56="YES",IF(U109=1, "GO","CAUTION"),"N/A")</f>
        <v>GO</v>
      </c>
      <c r="AA109" s="165">
        <f t="shared" si="138"/>
        <v>6.4651162790697681E-3</v>
      </c>
      <c r="AB109" s="43" t="str">
        <f>IF('A-Input Data'!$C$56="YES",IF(V109=1, "GO","CAUTION"),"N/A")</f>
        <v>GO</v>
      </c>
      <c r="AC109" s="163">
        <f t="shared" si="139"/>
        <v>6.4651162790697681E-3</v>
      </c>
      <c r="AD109" s="142"/>
    </row>
    <row r="110" spans="1:31" ht="33" customHeight="1" outlineLevel="1" thickBot="1" x14ac:dyDescent="0.35">
      <c r="A110" s="266"/>
      <c r="B110" s="267"/>
      <c r="C110" s="151" t="s">
        <v>38</v>
      </c>
      <c r="D110" s="26" t="s">
        <v>237</v>
      </c>
      <c r="E110" s="4" t="s">
        <v>216</v>
      </c>
      <c r="F110" s="100" t="s">
        <v>284</v>
      </c>
      <c r="G110" s="4" t="s">
        <v>286</v>
      </c>
      <c r="H110" s="6"/>
      <c r="I110" s="6"/>
      <c r="J110" s="6" t="s">
        <v>4</v>
      </c>
      <c r="K110" s="84" t="s">
        <v>143</v>
      </c>
      <c r="L110" s="99">
        <f>IF('A-Input Data'!$C$56="YES", IF(OR(H110="X",H110="TBC"),WP,IF(J110="X",WT,IF(OR(I110="X",AND(I110="TBC",J110="TBC")),WS,0))), 0)</f>
        <v>2.4666666666666665E-3</v>
      </c>
      <c r="M110" s="23" t="s">
        <v>2</v>
      </c>
      <c r="N110" s="7" t="s">
        <v>79</v>
      </c>
      <c r="O110" s="7" t="s">
        <v>78</v>
      </c>
      <c r="P110" s="7" t="s">
        <v>78</v>
      </c>
      <c r="Q110" s="2" t="s">
        <v>51</v>
      </c>
      <c r="R110" s="247" t="s">
        <v>62</v>
      </c>
      <c r="S110" s="17" t="s">
        <v>185</v>
      </c>
      <c r="T110" s="2">
        <f t="shared" ref="T110:T111" si="149">IF(N110&gt;0,1,0)</f>
        <v>1</v>
      </c>
      <c r="U110" s="2">
        <f t="shared" ref="U110:U111" si="150">IF(O110&gt;0,1,0)</f>
        <v>1</v>
      </c>
      <c r="V110" s="2">
        <f t="shared" ref="V110:V111" si="151">IF(P110&gt;0,1,0)</f>
        <v>1</v>
      </c>
      <c r="W110" s="27" t="s">
        <v>52</v>
      </c>
      <c r="X110" s="42" t="str">
        <f>IF('A-Input Data'!$C$56="YES","GO","N/A")</f>
        <v>GO</v>
      </c>
      <c r="Y110" s="167">
        <f t="shared" si="137"/>
        <v>2.4666666666666665E-3</v>
      </c>
      <c r="Z110" s="42" t="str">
        <f>IF('A-Input Data'!$C$56="YES","GO","N/A")</f>
        <v>GO</v>
      </c>
      <c r="AA110" s="165">
        <f t="shared" si="138"/>
        <v>2.4666666666666665E-3</v>
      </c>
      <c r="AB110" s="42" t="str">
        <f>IF('A-Input Data'!$C$56="YES","GO","N/A")</f>
        <v>GO</v>
      </c>
      <c r="AC110" s="163">
        <f t="shared" si="139"/>
        <v>2.4666666666666665E-3</v>
      </c>
      <c r="AD110" s="142"/>
    </row>
    <row r="111" spans="1:31" ht="33" customHeight="1" outlineLevel="1" thickBot="1" x14ac:dyDescent="0.35">
      <c r="A111" s="266"/>
      <c r="B111" s="267"/>
      <c r="C111" s="151" t="s">
        <v>37</v>
      </c>
      <c r="D111" s="26" t="s">
        <v>237</v>
      </c>
      <c r="E111" s="4" t="s">
        <v>216</v>
      </c>
      <c r="F111" s="100" t="s">
        <v>284</v>
      </c>
      <c r="G111" s="4" t="s">
        <v>287</v>
      </c>
      <c r="H111" s="6"/>
      <c r="I111" s="6"/>
      <c r="J111" s="6" t="s">
        <v>4</v>
      </c>
      <c r="K111" s="84" t="s">
        <v>143</v>
      </c>
      <c r="L111" s="99">
        <f>IF('A-Input Data'!$C$56="YES", IF(OR(H111="X",H111="TBC"),WP,IF(J111="X",WT,IF(OR(I111="X",AND(I111="TBC",J111="TBC")),WS,0))), 0)</f>
        <v>2.4666666666666665E-3</v>
      </c>
      <c r="M111" s="23" t="s">
        <v>2</v>
      </c>
      <c r="N111" s="7" t="s">
        <v>79</v>
      </c>
      <c r="O111" s="7" t="s">
        <v>78</v>
      </c>
      <c r="P111" s="7" t="s">
        <v>78</v>
      </c>
      <c r="Q111" s="2" t="s">
        <v>51</v>
      </c>
      <c r="R111" s="65" t="s">
        <v>312</v>
      </c>
      <c r="S111" s="17" t="s">
        <v>185</v>
      </c>
      <c r="T111" s="2">
        <f t="shared" si="149"/>
        <v>1</v>
      </c>
      <c r="U111" s="2">
        <f t="shared" si="150"/>
        <v>1</v>
      </c>
      <c r="V111" s="2">
        <f t="shared" si="151"/>
        <v>1</v>
      </c>
      <c r="W111" s="27" t="s">
        <v>52</v>
      </c>
      <c r="X111" s="42" t="str">
        <f>IF('A-Input Data'!$C$56="YES","GO","N/A")</f>
        <v>GO</v>
      </c>
      <c r="Y111" s="167">
        <f t="shared" si="137"/>
        <v>2.4666666666666665E-3</v>
      </c>
      <c r="Z111" s="42" t="str">
        <f>IF('A-Input Data'!$C$56="YES","GO","N/A")</f>
        <v>GO</v>
      </c>
      <c r="AA111" s="165">
        <f t="shared" si="138"/>
        <v>2.4666666666666665E-3</v>
      </c>
      <c r="AB111" s="42" t="str">
        <f>IF('A-Input Data'!$C$56="YES","GO","N/A")</f>
        <v>GO</v>
      </c>
      <c r="AC111" s="163">
        <f t="shared" si="139"/>
        <v>2.4666666666666665E-3</v>
      </c>
      <c r="AD111" s="142"/>
    </row>
    <row r="112" spans="1:31" ht="33" customHeight="1" outlineLevel="1" thickBot="1" x14ac:dyDescent="0.35">
      <c r="A112" s="266"/>
      <c r="B112" s="267"/>
      <c r="C112" s="151" t="s">
        <v>27</v>
      </c>
      <c r="D112" s="26" t="s">
        <v>237</v>
      </c>
      <c r="E112" s="4" t="s">
        <v>238</v>
      </c>
      <c r="F112" s="26" t="s">
        <v>239</v>
      </c>
      <c r="G112" s="4" t="s">
        <v>288</v>
      </c>
      <c r="H112" s="6"/>
      <c r="I112" s="6"/>
      <c r="J112" s="6" t="s">
        <v>4</v>
      </c>
      <c r="K112" s="84" t="s">
        <v>143</v>
      </c>
      <c r="L112" s="99">
        <f>IF('A-Input Data'!$C$56="YES", IF(OR(H112="X",H112="TBC"),WP,IF(J112="X",WT,IF(OR(I112="X",AND(I112="TBC",J112="TBC")),WS,0))), 0)</f>
        <v>2.4666666666666665E-3</v>
      </c>
      <c r="M112" s="23" t="s">
        <v>2</v>
      </c>
      <c r="N112" s="7" t="s">
        <v>79</v>
      </c>
      <c r="O112" s="7" t="s">
        <v>79</v>
      </c>
      <c r="P112" s="7" t="s">
        <v>79</v>
      </c>
      <c r="Q112" s="2" t="s">
        <v>51</v>
      </c>
      <c r="R112" s="247" t="s">
        <v>61</v>
      </c>
      <c r="S112" s="15" t="s">
        <v>130</v>
      </c>
      <c r="T112" s="2">
        <f>IF(N112="YES", 1,0)</f>
        <v>0</v>
      </c>
      <c r="U112" s="2">
        <f>IF(O112="YES", 1,0)</f>
        <v>0</v>
      </c>
      <c r="V112" s="2">
        <f>IF(P112="YES", 1,0)</f>
        <v>0</v>
      </c>
      <c r="W112" s="27" t="s">
        <v>52</v>
      </c>
      <c r="X112" s="42" t="str">
        <f>IF('A-Input Data'!$C$56="YES","GO","N/A")</f>
        <v>GO</v>
      </c>
      <c r="Y112" s="167">
        <f t="shared" si="137"/>
        <v>0</v>
      </c>
      <c r="Z112" s="42" t="str">
        <f>IF('A-Input Data'!$C$56="YES","GO","N/A")</f>
        <v>GO</v>
      </c>
      <c r="AA112" s="165">
        <f t="shared" si="138"/>
        <v>0</v>
      </c>
      <c r="AB112" s="42" t="str">
        <f>IF('A-Input Data'!$C$56="YES","GO","N/A")</f>
        <v>GO</v>
      </c>
      <c r="AC112" s="163">
        <f t="shared" si="139"/>
        <v>0</v>
      </c>
      <c r="AD112" s="142"/>
    </row>
    <row r="113" spans="1:30" ht="74.400000000000006" customHeight="1" outlineLevel="1" thickBot="1" x14ac:dyDescent="0.35">
      <c r="A113" s="266"/>
      <c r="B113" s="267"/>
      <c r="C113" s="151" t="s">
        <v>26</v>
      </c>
      <c r="D113" s="148" t="s">
        <v>289</v>
      </c>
      <c r="E113" s="148" t="s">
        <v>290</v>
      </c>
      <c r="F113" s="26" t="s">
        <v>239</v>
      </c>
      <c r="G113" s="147" t="s">
        <v>339</v>
      </c>
      <c r="H113" s="6"/>
      <c r="I113" s="6" t="s">
        <v>75</v>
      </c>
      <c r="J113" s="6" t="s">
        <v>75</v>
      </c>
      <c r="K113" s="84" t="s">
        <v>145</v>
      </c>
      <c r="L113" s="99">
        <f>IF('A-Input Data'!$C$56="YES", IF(OR(H113="X",H113="TBC"),WP,IF(J113="X",WT,IF(OR(I113="X",AND(I113="TBC",J113="TBC")),WS,0))), 0)</f>
        <v>6.4651162790697681E-3</v>
      </c>
      <c r="M113" s="23" t="s">
        <v>2</v>
      </c>
      <c r="N113" s="7">
        <v>1</v>
      </c>
      <c r="O113" s="7">
        <v>2</v>
      </c>
      <c r="P113" s="7">
        <v>2</v>
      </c>
      <c r="Q113" s="2" t="s">
        <v>99</v>
      </c>
      <c r="R113" s="246" t="s">
        <v>91</v>
      </c>
      <c r="S113" s="15" t="s">
        <v>132</v>
      </c>
      <c r="T113" s="5">
        <f>N113/2</f>
        <v>0.5</v>
      </c>
      <c r="U113" s="5">
        <f t="shared" ref="U113" si="152">O113/2</f>
        <v>1</v>
      </c>
      <c r="V113" s="5">
        <f t="shared" ref="V113" si="153">P113/2</f>
        <v>1</v>
      </c>
      <c r="W113" s="149" t="s">
        <v>197</v>
      </c>
      <c r="X113" s="43" t="str">
        <f>IF('A-Input Data'!$C$56="YES",IF(T113&gt;=0.5, "GO","CAUTION"),"N/A")</f>
        <v>GO</v>
      </c>
      <c r="Y113" s="167">
        <f t="shared" ref="Y113:Y114" si="154">L113*T113</f>
        <v>3.232558139534884E-3</v>
      </c>
      <c r="Z113" s="43" t="str">
        <f>IF('A-Input Data'!$C$56="YES",IF(U113&gt;=0.5, "GO","CAUTION"),"N/A")</f>
        <v>GO</v>
      </c>
      <c r="AA113" s="165">
        <f t="shared" ref="AA113:AA114" si="155">L113*U113</f>
        <v>6.4651162790697681E-3</v>
      </c>
      <c r="AB113" s="43" t="str">
        <f>IF('A-Input Data'!$C$56="YES",IF(V113&gt;=0.5, "GO","CAUTION"),"N/A")</f>
        <v>GO</v>
      </c>
      <c r="AC113" s="163">
        <f t="shared" ref="AC113:AC114" si="156">L113*V113</f>
        <v>6.4651162790697681E-3</v>
      </c>
      <c r="AD113" s="152"/>
    </row>
    <row r="114" spans="1:30" ht="33" customHeight="1" outlineLevel="1" thickBot="1" x14ac:dyDescent="0.35">
      <c r="A114" s="266"/>
      <c r="B114" s="267"/>
      <c r="C114" s="151" t="s">
        <v>25</v>
      </c>
      <c r="D114" s="26" t="s">
        <v>237</v>
      </c>
      <c r="E114" s="4" t="s">
        <v>216</v>
      </c>
      <c r="F114" s="100" t="s">
        <v>282</v>
      </c>
      <c r="G114" s="249"/>
      <c r="H114" s="6"/>
      <c r="I114" s="6" t="s">
        <v>75</v>
      </c>
      <c r="J114" s="6" t="s">
        <v>75</v>
      </c>
      <c r="K114" s="84" t="s">
        <v>145</v>
      </c>
      <c r="L114" s="99">
        <f>IF('A-Input Data'!$C$56="YES", IF(OR(H114="X",H114="TBC"),WP,IF(J114="X",WT,IF(OR(I114="X",AND(I114="TBC",J114="TBC")),WS,0))), 0)</f>
        <v>6.4651162790697681E-3</v>
      </c>
      <c r="M114" s="23" t="s">
        <v>2</v>
      </c>
      <c r="N114" s="7">
        <v>1</v>
      </c>
      <c r="O114" s="7">
        <v>2</v>
      </c>
      <c r="P114" s="7">
        <v>2</v>
      </c>
      <c r="Q114" s="2" t="s">
        <v>99</v>
      </c>
      <c r="R114" s="65" t="s">
        <v>313</v>
      </c>
      <c r="S114" s="15" t="s">
        <v>132</v>
      </c>
      <c r="T114" s="5">
        <f t="shared" ref="T114:T117" si="157">N114/2</f>
        <v>0.5</v>
      </c>
      <c r="U114" s="5">
        <f t="shared" ref="U114:U117" si="158">O114/2</f>
        <v>1</v>
      </c>
      <c r="V114" s="5">
        <f t="shared" ref="V114:V117" si="159">P114/2</f>
        <v>1</v>
      </c>
      <c r="W114" s="149" t="s">
        <v>197</v>
      </c>
      <c r="X114" s="43" t="str">
        <f>IF('A-Input Data'!$C$56="YES",IF(T114&gt;=0.5, "GO","CAUTION"),"N/A")</f>
        <v>GO</v>
      </c>
      <c r="Y114" s="167">
        <f t="shared" si="154"/>
        <v>3.232558139534884E-3</v>
      </c>
      <c r="Z114" s="43" t="str">
        <f>IF('A-Input Data'!$C$56="YES",IF(U114&gt;=0.5, "GO","CAUTION"),"N/A")</f>
        <v>GO</v>
      </c>
      <c r="AA114" s="165">
        <f t="shared" si="155"/>
        <v>6.4651162790697681E-3</v>
      </c>
      <c r="AB114" s="43" t="str">
        <f>IF('A-Input Data'!$C$56="YES",IF(V114&gt;=0.5, "GO","CAUTION"),"N/A")</f>
        <v>GO</v>
      </c>
      <c r="AC114" s="163">
        <f t="shared" si="156"/>
        <v>6.4651162790697681E-3</v>
      </c>
      <c r="AD114" s="142"/>
    </row>
    <row r="115" spans="1:30" ht="33" customHeight="1" outlineLevel="1" thickBot="1" x14ac:dyDescent="0.35">
      <c r="A115" s="266"/>
      <c r="B115" s="267"/>
      <c r="C115" s="151" t="s">
        <v>325</v>
      </c>
      <c r="D115" s="148" t="s">
        <v>289</v>
      </c>
      <c r="E115" s="4" t="s">
        <v>340</v>
      </c>
      <c r="F115" s="26" t="s">
        <v>239</v>
      </c>
      <c r="G115" s="26" t="s">
        <v>341</v>
      </c>
      <c r="H115" s="6"/>
      <c r="I115" s="6"/>
      <c r="J115" s="6" t="s">
        <v>4</v>
      </c>
      <c r="K115" s="84" t="s">
        <v>143</v>
      </c>
      <c r="L115" s="99">
        <f>IF('A-Input Data'!$C$56="YES", IF(OR(H115="X",H115="TBC"),WP,IF(J115="X",WT,IF(OR(I115="X",AND(I115="TBC",J115="TBC")),WS,0))), 0)</f>
        <v>2.4666666666666665E-3</v>
      </c>
      <c r="M115" s="23" t="s">
        <v>2</v>
      </c>
      <c r="N115" s="7">
        <v>0</v>
      </c>
      <c r="O115" s="7">
        <v>2</v>
      </c>
      <c r="P115" s="7">
        <v>1</v>
      </c>
      <c r="Q115" s="2" t="s">
        <v>99</v>
      </c>
      <c r="R115" s="246" t="s">
        <v>91</v>
      </c>
      <c r="S115" s="15" t="s">
        <v>132</v>
      </c>
      <c r="T115" s="5">
        <f t="shared" si="157"/>
        <v>0</v>
      </c>
      <c r="U115" s="5">
        <f t="shared" si="158"/>
        <v>1</v>
      </c>
      <c r="V115" s="5">
        <f t="shared" si="159"/>
        <v>0.5</v>
      </c>
      <c r="W115" s="140" t="s">
        <v>52</v>
      </c>
      <c r="X115" s="42" t="str">
        <f>IF('A-Input Data'!$C$56="YES","GO","N/A")</f>
        <v>GO</v>
      </c>
      <c r="Y115" s="167">
        <f t="shared" si="137"/>
        <v>0</v>
      </c>
      <c r="Z115" s="42" t="str">
        <f>IF('A-Input Data'!$C$56="YES","GO","N/A")</f>
        <v>GO</v>
      </c>
      <c r="AA115" s="165">
        <f t="shared" si="138"/>
        <v>2.4666666666666665E-3</v>
      </c>
      <c r="AB115" s="42" t="str">
        <f>IF('A-Input Data'!$C$56="YES","GO","N/A")</f>
        <v>GO</v>
      </c>
      <c r="AC115" s="163">
        <f t="shared" si="139"/>
        <v>1.2333333333333332E-3</v>
      </c>
      <c r="AD115" s="142"/>
    </row>
    <row r="116" spans="1:30" ht="33" customHeight="1" outlineLevel="1" thickBot="1" x14ac:dyDescent="0.35">
      <c r="A116" s="266"/>
      <c r="B116" s="267"/>
      <c r="C116" s="151" t="s">
        <v>19</v>
      </c>
      <c r="D116" s="148" t="s">
        <v>289</v>
      </c>
      <c r="E116" s="4" t="s">
        <v>340</v>
      </c>
      <c r="F116" s="26" t="s">
        <v>239</v>
      </c>
      <c r="G116" s="26" t="s">
        <v>342</v>
      </c>
      <c r="H116" s="6"/>
      <c r="I116" s="6"/>
      <c r="J116" s="6" t="s">
        <v>4</v>
      </c>
      <c r="K116" s="84" t="s">
        <v>143</v>
      </c>
      <c r="L116" s="99">
        <f>IF('A-Input Data'!$C$56="YES", IF(OR(H116="X",H116="TBC"),WP,IF(J116="X",WT,IF(OR(I116="X",AND(I116="TBC",J116="TBC")),WS,0))), 0)</f>
        <v>2.4666666666666665E-3</v>
      </c>
      <c r="M116" s="23" t="s">
        <v>2</v>
      </c>
      <c r="N116" s="7">
        <v>0</v>
      </c>
      <c r="O116" s="7">
        <v>2</v>
      </c>
      <c r="P116" s="7">
        <v>1</v>
      </c>
      <c r="Q116" s="2" t="s">
        <v>99</v>
      </c>
      <c r="R116" s="246" t="s">
        <v>91</v>
      </c>
      <c r="S116" s="15" t="s">
        <v>132</v>
      </c>
      <c r="T116" s="5">
        <f t="shared" si="157"/>
        <v>0</v>
      </c>
      <c r="U116" s="5">
        <f t="shared" si="158"/>
        <v>1</v>
      </c>
      <c r="V116" s="5">
        <f t="shared" si="159"/>
        <v>0.5</v>
      </c>
      <c r="W116" s="140" t="s">
        <v>52</v>
      </c>
      <c r="X116" s="42" t="str">
        <f>IF('A-Input Data'!$C$56="YES","GO","N/A")</f>
        <v>GO</v>
      </c>
      <c r="Y116" s="167">
        <f t="shared" si="137"/>
        <v>0</v>
      </c>
      <c r="Z116" s="42" t="str">
        <f>IF('A-Input Data'!$C$56="YES","GO","N/A")</f>
        <v>GO</v>
      </c>
      <c r="AA116" s="165">
        <f t="shared" si="138"/>
        <v>2.4666666666666665E-3</v>
      </c>
      <c r="AB116" s="42" t="str">
        <f>IF('A-Input Data'!$C$56="YES","GO","N/A")</f>
        <v>GO</v>
      </c>
      <c r="AC116" s="163">
        <f t="shared" si="139"/>
        <v>1.2333333333333332E-3</v>
      </c>
      <c r="AD116" s="142"/>
    </row>
    <row r="117" spans="1:30" ht="33" customHeight="1" outlineLevel="1" thickBot="1" x14ac:dyDescent="0.35">
      <c r="A117" s="266"/>
      <c r="B117" s="267"/>
      <c r="C117" s="151" t="s">
        <v>20</v>
      </c>
      <c r="D117" s="148" t="s">
        <v>289</v>
      </c>
      <c r="E117" s="4" t="s">
        <v>340</v>
      </c>
      <c r="F117" s="26" t="s">
        <v>239</v>
      </c>
      <c r="G117" s="26" t="s">
        <v>343</v>
      </c>
      <c r="H117" s="6"/>
      <c r="I117" s="6"/>
      <c r="J117" s="6" t="s">
        <v>4</v>
      </c>
      <c r="K117" s="84" t="s">
        <v>143</v>
      </c>
      <c r="L117" s="99">
        <f>IF('A-Input Data'!$C$56="YES", IF(OR(H117="X",H117="TBC"),WP,IF(J117="X",WT,IF(OR(I117="X",AND(I117="TBC",J117="TBC")),WS,0))), 0)</f>
        <v>2.4666666666666665E-3</v>
      </c>
      <c r="M117" s="23" t="s">
        <v>2</v>
      </c>
      <c r="N117" s="7">
        <v>1</v>
      </c>
      <c r="O117" s="7">
        <v>2</v>
      </c>
      <c r="P117" s="7">
        <v>2</v>
      </c>
      <c r="Q117" s="2" t="s">
        <v>99</v>
      </c>
      <c r="R117" s="246" t="s">
        <v>91</v>
      </c>
      <c r="S117" s="15" t="s">
        <v>132</v>
      </c>
      <c r="T117" s="5">
        <f t="shared" si="157"/>
        <v>0.5</v>
      </c>
      <c r="U117" s="5">
        <f t="shared" si="158"/>
        <v>1</v>
      </c>
      <c r="V117" s="5">
        <f t="shared" si="159"/>
        <v>1</v>
      </c>
      <c r="W117" s="140" t="s">
        <v>52</v>
      </c>
      <c r="X117" s="42" t="str">
        <f>IF('A-Input Data'!$C$56="YES","GO","N/A")</f>
        <v>GO</v>
      </c>
      <c r="Y117" s="167">
        <f t="shared" si="137"/>
        <v>1.2333333333333332E-3</v>
      </c>
      <c r="Z117" s="42" t="str">
        <f>IF('A-Input Data'!$C$56="YES","GO","N/A")</f>
        <v>GO</v>
      </c>
      <c r="AA117" s="165">
        <f t="shared" si="138"/>
        <v>2.4666666666666665E-3</v>
      </c>
      <c r="AB117" s="42" t="str">
        <f>IF('A-Input Data'!$C$56="YES","GO","N/A")</f>
        <v>GO</v>
      </c>
      <c r="AC117" s="163">
        <f t="shared" si="139"/>
        <v>2.4666666666666665E-3</v>
      </c>
      <c r="AD117" s="142"/>
    </row>
    <row r="118" spans="1:30" ht="47.4" customHeight="1" thickBot="1" x14ac:dyDescent="0.35">
      <c r="A118" s="266"/>
      <c r="B118" s="267"/>
      <c r="C118" s="120" t="s">
        <v>177</v>
      </c>
      <c r="D118" s="238"/>
      <c r="E118" s="238"/>
      <c r="F118" s="238"/>
      <c r="G118" s="35"/>
      <c r="H118" s="36">
        <f>IF('A-Input Data'!$C$56="YES", (COUNTIF(H88:H117,"X"))+(COUNTIF(H88:H117,"TBC")),0)</f>
        <v>7</v>
      </c>
      <c r="I118" s="36">
        <f>IF('A-Input Data'!$C$56="YES", COUNTIF(I88:I117, "X")+COUNTIF(I88:I117, "TBC")-COUNTIF(H88:H117, "TBC"),0)</f>
        <v>9</v>
      </c>
      <c r="J118" s="36">
        <f>IF('A-Input Data'!$C$56="YES",COUNTIF(J88:J117,"X"),0)</f>
        <v>11</v>
      </c>
      <c r="K118" s="76"/>
      <c r="L118" s="101">
        <f>SUM(L88:L117)</f>
        <v>0.21492544045102191</v>
      </c>
      <c r="M118" s="45"/>
      <c r="N118" s="137"/>
      <c r="O118" s="137"/>
      <c r="P118" s="137"/>
      <c r="Q118" s="35"/>
      <c r="R118" s="37"/>
      <c r="S118" s="37"/>
      <c r="T118" s="35"/>
      <c r="U118" s="35"/>
      <c r="V118" s="35"/>
      <c r="W118" s="110" t="s">
        <v>166</v>
      </c>
      <c r="X118" s="38" t="str">
        <f>IF('A-Input Data'!$C$56="YES",IF(COUNTIF(X88:X117,"NO GO"),"NO GO",IF(COUNTIF(X88:X117,"CAUTION"),"CHECK Restrictions","GO")),"N/A")</f>
        <v>CHECK Restrictions</v>
      </c>
      <c r="Y118" s="127">
        <f>SUM(Y88:Y117)</f>
        <v>0.16498005637773083</v>
      </c>
      <c r="Z118" s="38" t="str">
        <f>IF('A-Input Data'!$C$56="YES",IF(COUNTIF(Z88:Z117,"NO GO"),"NO GO",IF(COUNTIF(Z88:Z117,"CAUTION"),"CHECK Restrictions","GO")),"N/A")</f>
        <v>CHECK Restrictions</v>
      </c>
      <c r="AA118" s="127">
        <f>SUM(AA88:AA117)</f>
        <v>0.19147695560253705</v>
      </c>
      <c r="AB118" s="110" t="str">
        <f>IF('A-Input Data'!$C$56="YES",IF(COUNTIF(AB88:AB117,"NO GO"),"NO GO",IF(COUNTIF(AB88:AB117,"CAUTION"),"CHECK Restrictions","GO")),"N/A")</f>
        <v>CHECK Restrictions</v>
      </c>
      <c r="AC118" s="54">
        <f>SUM(AC88:AC117)</f>
        <v>0.18531028893587037</v>
      </c>
      <c r="AD118" s="143"/>
    </row>
    <row r="119" spans="1:30" ht="47.4" customHeight="1" thickBot="1" x14ac:dyDescent="0.35">
      <c r="A119" s="266"/>
      <c r="B119" s="267"/>
      <c r="C119" s="129" t="s">
        <v>178</v>
      </c>
      <c r="D119" s="239"/>
      <c r="E119" s="239"/>
      <c r="F119" s="239"/>
      <c r="G119" s="102"/>
      <c r="H119" s="103">
        <f>(COUNTIF(H88:H117,"X"))+(COUNTIF(H88:H117,"TBC"))</f>
        <v>7</v>
      </c>
      <c r="I119" s="103">
        <f>COUNTIF(I88:I117, "X")+COUNTIF(I88:I117, "TBC")-COUNTIF(H88:H117, "TBC")</f>
        <v>9</v>
      </c>
      <c r="J119" s="103">
        <f>COUNTIF(J88:J117,"X")</f>
        <v>11</v>
      </c>
      <c r="K119" s="86"/>
      <c r="L119" s="104"/>
      <c r="M119" s="105"/>
      <c r="N119" s="138"/>
      <c r="O119" s="138"/>
      <c r="P119" s="138"/>
      <c r="Q119" s="102"/>
      <c r="R119" s="106"/>
      <c r="S119" s="106"/>
      <c r="T119" s="102"/>
      <c r="U119" s="102"/>
      <c r="V119" s="102"/>
      <c r="W119" s="116"/>
      <c r="X119" s="107"/>
      <c r="Y119" s="117"/>
      <c r="Z119" s="107"/>
      <c r="AA119" s="117"/>
      <c r="AB119" s="107"/>
      <c r="AC119" s="130"/>
      <c r="AD119" s="144"/>
    </row>
    <row r="120" spans="1:30" ht="36.6" customHeight="1" thickBot="1" x14ac:dyDescent="0.35">
      <c r="A120" s="266"/>
      <c r="B120" s="267"/>
      <c r="C120" s="123" t="s">
        <v>170</v>
      </c>
      <c r="D120" s="240"/>
      <c r="E120" s="240"/>
      <c r="F120" s="240"/>
      <c r="G120" s="112"/>
      <c r="H120" s="109">
        <f>(COUNTIF(H88:H117,"TBC"))</f>
        <v>3</v>
      </c>
      <c r="I120" s="109">
        <f>(COUNTIF(I88:I117,"TBC"))</f>
        <v>8</v>
      </c>
      <c r="J120" s="113"/>
      <c r="K120" s="77"/>
      <c r="L120" s="126"/>
      <c r="M120" s="50"/>
      <c r="N120" s="139"/>
      <c r="O120" s="139"/>
      <c r="P120" s="139"/>
      <c r="Q120" s="47"/>
      <c r="R120" s="49"/>
      <c r="S120" s="49"/>
      <c r="T120" s="47"/>
      <c r="U120" s="47"/>
      <c r="V120" s="47"/>
      <c r="W120" s="51"/>
      <c r="X120" s="51"/>
      <c r="Y120" s="108"/>
      <c r="Z120" s="51"/>
      <c r="AA120" s="108"/>
      <c r="AB120" s="51"/>
      <c r="AC120" s="89"/>
      <c r="AD120" s="145"/>
    </row>
    <row r="121" spans="1:30" ht="33" customHeight="1" outlineLevel="1" thickBot="1" x14ac:dyDescent="0.35">
      <c r="A121" s="266"/>
      <c r="B121" s="267" t="s">
        <v>162</v>
      </c>
      <c r="C121" s="75" t="s">
        <v>193</v>
      </c>
      <c r="D121" s="26" t="s">
        <v>237</v>
      </c>
      <c r="E121" s="4" t="s">
        <v>238</v>
      </c>
      <c r="F121" s="26" t="s">
        <v>239</v>
      </c>
      <c r="G121" s="4" t="s">
        <v>241</v>
      </c>
      <c r="H121" s="39" t="s">
        <v>4</v>
      </c>
      <c r="I121" s="39"/>
      <c r="J121" s="4"/>
      <c r="K121" s="96" t="s">
        <v>140</v>
      </c>
      <c r="L121" s="99">
        <f>IF('A-Input Data'!$C$71="YES", IF(OR(H121="X",H121="TBC"),WP,IF(J121="X",WT,IF(OR(I121="X",AND(I121="TBC",J121="TBC")),WS,0))), 0)</f>
        <v>1.8515151515151516E-2</v>
      </c>
      <c r="M121" s="93">
        <f>0.85*'A-Input Data'!$C$10</f>
        <v>55.25</v>
      </c>
      <c r="N121" s="156">
        <v>78</v>
      </c>
      <c r="O121" s="156">
        <v>75</v>
      </c>
      <c r="P121" s="156">
        <v>85</v>
      </c>
      <c r="Q121" s="100" t="s">
        <v>51</v>
      </c>
      <c r="R121" s="150" t="s">
        <v>318</v>
      </c>
      <c r="S121" s="19" t="s">
        <v>131</v>
      </c>
      <c r="T121" s="26">
        <f>IF(AND(ISNUMBER(N121)=TRUE, N121&gt;=$M121),1,0)</f>
        <v>1</v>
      </c>
      <c r="U121" s="26">
        <f t="shared" ref="U121:V124" si="160">IF(AND(ISNUMBER(O121)=TRUE, O121&gt;=$M121),1,0)</f>
        <v>1</v>
      </c>
      <c r="V121" s="26">
        <f t="shared" si="160"/>
        <v>1</v>
      </c>
      <c r="W121" s="19" t="s">
        <v>57</v>
      </c>
      <c r="X121" s="19" t="str">
        <f>IF('A-Input Data'!$C$71="YES",IF(T121=1,"GO", "NO GO"),"N/A")</f>
        <v>GO</v>
      </c>
      <c r="Y121" s="165">
        <f t="shared" ref="Y121:Y124" si="161">L121*T121</f>
        <v>1.8515151515151516E-2</v>
      </c>
      <c r="Z121" s="19" t="str">
        <f>IF('A-Input Data'!$C$71="YES",IF(U121=1,"GO", "NO GO"),"N/A")</f>
        <v>GO</v>
      </c>
      <c r="AA121" s="165">
        <f t="shared" ref="AA121:AA124" si="162">L121*U121</f>
        <v>1.8515151515151516E-2</v>
      </c>
      <c r="AB121" s="19" t="str">
        <f>IF('A-Input Data'!$C$71="YES",IF(V121=1,"GO", "NO GO"),"N/A")</f>
        <v>GO</v>
      </c>
      <c r="AC121" s="170">
        <f t="shared" ref="AC121:AC124" si="163">L121*V121</f>
        <v>1.8515151515151516E-2</v>
      </c>
      <c r="AD121" s="142"/>
    </row>
    <row r="122" spans="1:30" ht="42.75" customHeight="1" outlineLevel="1" thickBot="1" x14ac:dyDescent="0.35">
      <c r="A122" s="266"/>
      <c r="B122" s="267"/>
      <c r="C122" s="151" t="s">
        <v>84</v>
      </c>
      <c r="D122" s="26" t="s">
        <v>237</v>
      </c>
      <c r="E122" s="4" t="s">
        <v>238</v>
      </c>
      <c r="F122" s="241" t="s">
        <v>292</v>
      </c>
      <c r="G122" s="4" t="s">
        <v>291</v>
      </c>
      <c r="H122" s="24" t="s">
        <v>4</v>
      </c>
      <c r="I122" s="24"/>
      <c r="J122" s="2"/>
      <c r="K122" s="83" t="s">
        <v>140</v>
      </c>
      <c r="L122" s="99">
        <f>IF('A-Input Data'!$C$71="YES", IF(OR(H122="X",H122="TBC"),WP,IF(J122="X",WT,IF(OR(I122="X",AND(I122="TBC",J122="TBC")),WS,0))), 0)</f>
        <v>1.8515151515151516E-2</v>
      </c>
      <c r="M122" s="57">
        <f>'A-Input Data'!$C$73</f>
        <v>14</v>
      </c>
      <c r="N122" s="148">
        <v>25</v>
      </c>
      <c r="O122" s="148">
        <v>25</v>
      </c>
      <c r="P122" s="148">
        <v>25</v>
      </c>
      <c r="Q122" s="7" t="s">
        <v>51</v>
      </c>
      <c r="R122" s="149" t="s">
        <v>124</v>
      </c>
      <c r="S122" s="17" t="s">
        <v>131</v>
      </c>
      <c r="T122" s="26">
        <f>IF(AND(ISNUMBER(N122)=TRUE, N122&gt;=$M122),1,0)</f>
        <v>1</v>
      </c>
      <c r="U122" s="26">
        <f t="shared" si="160"/>
        <v>1</v>
      </c>
      <c r="V122" s="26">
        <f t="shared" si="160"/>
        <v>1</v>
      </c>
      <c r="W122" s="17" t="s">
        <v>57</v>
      </c>
      <c r="X122" s="19" t="str">
        <f>IF('A-Input Data'!$C$71="YES",IF(T122=1,"GO", "NO GO"),"N/A")</f>
        <v>GO</v>
      </c>
      <c r="Y122" s="167">
        <f t="shared" si="161"/>
        <v>1.8515151515151516E-2</v>
      </c>
      <c r="Z122" s="19" t="str">
        <f>IF('A-Input Data'!$C$71="YES",IF(U122=1,"GO", "NO GO"),"N/A")</f>
        <v>GO</v>
      </c>
      <c r="AA122" s="165">
        <f t="shared" si="162"/>
        <v>1.8515151515151516E-2</v>
      </c>
      <c r="AB122" s="19" t="str">
        <f>IF('A-Input Data'!$C$71="YES",IF(V122=1,"GO", "NO GO"),"N/A")</f>
        <v>GO</v>
      </c>
      <c r="AC122" s="163">
        <f t="shared" si="163"/>
        <v>1.8515151515151516E-2</v>
      </c>
      <c r="AD122" s="142"/>
    </row>
    <row r="123" spans="1:30" ht="54" customHeight="1" outlineLevel="1" thickBot="1" x14ac:dyDescent="0.35">
      <c r="A123" s="266"/>
      <c r="B123" s="267"/>
      <c r="C123" s="151" t="s">
        <v>328</v>
      </c>
      <c r="D123" s="26" t="s">
        <v>237</v>
      </c>
      <c r="E123" s="4" t="s">
        <v>238</v>
      </c>
      <c r="F123" s="241" t="s">
        <v>292</v>
      </c>
      <c r="G123" s="26" t="s">
        <v>296</v>
      </c>
      <c r="H123" s="24" t="s">
        <v>4</v>
      </c>
      <c r="I123" s="24"/>
      <c r="J123" s="2"/>
      <c r="K123" s="83" t="s">
        <v>140</v>
      </c>
      <c r="L123" s="99">
        <f>IF('A-Input Data'!$C$71="YES", IF(OR(H123="X",H123="TBC"),WP,IF(J123="X",WT,IF(OR(I123="X",AND(I123="TBC",J123="TBC")),WS,0))), 0)</f>
        <v>1.8515151515151516E-2</v>
      </c>
      <c r="M123" s="57">
        <f>0.85*'A-Input Data'!$C$74</f>
        <v>10.199999999999999</v>
      </c>
      <c r="N123" s="148">
        <v>26</v>
      </c>
      <c r="O123" s="148">
        <v>26</v>
      </c>
      <c r="P123" s="148">
        <v>26</v>
      </c>
      <c r="Q123" s="7" t="s">
        <v>51</v>
      </c>
      <c r="R123" s="149" t="s">
        <v>326</v>
      </c>
      <c r="S123" s="17" t="s">
        <v>131</v>
      </c>
      <c r="T123" s="26">
        <f>IF(AND(ISNUMBER(N123)=TRUE, N123&gt;=$M123),1,0)</f>
        <v>1</v>
      </c>
      <c r="U123" s="26">
        <f t="shared" si="160"/>
        <v>1</v>
      </c>
      <c r="V123" s="26">
        <f t="shared" si="160"/>
        <v>1</v>
      </c>
      <c r="W123" s="17" t="s">
        <v>57</v>
      </c>
      <c r="X123" s="43" t="str">
        <f>IF('A-Input Data'!$C$71="YES",IF(T123=1, "GO","NO GO"),"N/A")</f>
        <v>GO</v>
      </c>
      <c r="Y123" s="167">
        <f t="shared" si="161"/>
        <v>1.8515151515151516E-2</v>
      </c>
      <c r="Z123" s="43" t="str">
        <f>IF('A-Input Data'!$C$71="YES",IF(U123=1, "GO","NO GO"),"N/A")</f>
        <v>GO</v>
      </c>
      <c r="AA123" s="165">
        <f t="shared" si="162"/>
        <v>1.8515151515151516E-2</v>
      </c>
      <c r="AB123" s="43" t="str">
        <f>IF('A-Input Data'!$C$71="YES",IF(V123=1, "GO","NO GO"),"N/A")</f>
        <v>GO</v>
      </c>
      <c r="AC123" s="163">
        <f t="shared" si="163"/>
        <v>1.8515151515151516E-2</v>
      </c>
      <c r="AD123" s="142"/>
    </row>
    <row r="124" spans="1:30" ht="62.4" customHeight="1" outlineLevel="1" thickBot="1" x14ac:dyDescent="0.35">
      <c r="A124" s="266"/>
      <c r="B124" s="267"/>
      <c r="C124" s="151" t="s">
        <v>329</v>
      </c>
      <c r="D124" s="26" t="s">
        <v>237</v>
      </c>
      <c r="E124" s="4" t="s">
        <v>238</v>
      </c>
      <c r="F124" s="241" t="s">
        <v>292</v>
      </c>
      <c r="G124" s="26" t="s">
        <v>296</v>
      </c>
      <c r="H124" s="6"/>
      <c r="I124" s="6" t="s">
        <v>4</v>
      </c>
      <c r="J124" s="2"/>
      <c r="K124" s="84" t="s">
        <v>142</v>
      </c>
      <c r="L124" s="99">
        <f>IF('A-Input Data'!$C$71="YES", IF(OR(H124="X",H124="TBC"),WP,IF(J124="X",WT,IF(OR(I124="X",AND(I124="TBC",J124="TBC")),WS,0))), 0)</f>
        <v>6.4651162790697681E-3</v>
      </c>
      <c r="M124" s="23">
        <f>'A-Input Data'!$C$74</f>
        <v>12</v>
      </c>
      <c r="N124" s="7">
        <v>26</v>
      </c>
      <c r="O124" s="7">
        <v>26</v>
      </c>
      <c r="P124" s="7">
        <v>26</v>
      </c>
      <c r="Q124" s="7" t="s">
        <v>51</v>
      </c>
      <c r="R124" s="149" t="s">
        <v>327</v>
      </c>
      <c r="S124" s="17" t="s">
        <v>131</v>
      </c>
      <c r="T124" s="26">
        <f>IF(AND(ISNUMBER(N124)=TRUE, N124&gt;=$M124),1,0)</f>
        <v>1</v>
      </c>
      <c r="U124" s="26">
        <f t="shared" si="160"/>
        <v>1</v>
      </c>
      <c r="V124" s="26">
        <f t="shared" si="160"/>
        <v>1</v>
      </c>
      <c r="W124" s="149" t="s">
        <v>157</v>
      </c>
      <c r="X124" s="150" t="str">
        <f>IF('A-Input Data'!$C$71="YES",IF(T124=1, "GO","CAUTION"),"N/A")</f>
        <v>GO</v>
      </c>
      <c r="Y124" s="167">
        <f t="shared" si="161"/>
        <v>6.4651162790697681E-3</v>
      </c>
      <c r="Z124" s="150" t="str">
        <f>IF('A-Input Data'!$C$71="YES",IF(U124=1, "GO","CAUTION"),"N/A")</f>
        <v>GO</v>
      </c>
      <c r="AA124" s="165">
        <f t="shared" si="162"/>
        <v>6.4651162790697681E-3</v>
      </c>
      <c r="AB124" s="150" t="str">
        <f>IF('A-Input Data'!$C$71="YES",IF(V124=1, "GO","CAUTION"),"N/A")</f>
        <v>GO</v>
      </c>
      <c r="AC124" s="163">
        <f t="shared" si="163"/>
        <v>6.4651162790697681E-3</v>
      </c>
      <c r="AD124" s="142"/>
    </row>
    <row r="125" spans="1:30" ht="85.95" customHeight="1" outlineLevel="1" thickBot="1" x14ac:dyDescent="0.35">
      <c r="A125" s="266"/>
      <c r="B125" s="267"/>
      <c r="C125" s="152" t="s">
        <v>105</v>
      </c>
      <c r="D125" s="26" t="s">
        <v>276</v>
      </c>
      <c r="E125" s="26" t="s">
        <v>238</v>
      </c>
      <c r="F125" s="241" t="s">
        <v>292</v>
      </c>
      <c r="G125" s="250" t="s">
        <v>350</v>
      </c>
      <c r="H125" s="6" t="s">
        <v>75</v>
      </c>
      <c r="I125" s="6" t="s">
        <v>75</v>
      </c>
      <c r="J125" s="2"/>
      <c r="K125" s="84" t="s">
        <v>141</v>
      </c>
      <c r="L125" s="99">
        <f>IF('A-Input Data'!$C$71="YES", IF(OR(H125="X",H125="TBC"),WP,IF(J125="X",WT,IF(OR(I125="X",AND(I125="TBC",J125="TBC")),WS,0))), 0)</f>
        <v>1.8515151515151516E-2</v>
      </c>
      <c r="M125" s="23"/>
      <c r="N125" s="7"/>
      <c r="O125" s="7"/>
      <c r="P125" s="7"/>
      <c r="Q125" s="7" t="s">
        <v>51</v>
      </c>
      <c r="R125" s="65" t="s">
        <v>104</v>
      </c>
      <c r="S125" s="65" t="s">
        <v>146</v>
      </c>
      <c r="T125" s="5">
        <f>IF(AND(OR(T127="B",T127="C"),T126&gt;=-0.15),1,0)</f>
        <v>1</v>
      </c>
      <c r="U125" s="147">
        <f t="shared" ref="U125:V125" si="164">IF(AND(OR(U127="B",U127="C"),U126&gt;=-0.15),1,0)</f>
        <v>1</v>
      </c>
      <c r="V125" s="147">
        <f t="shared" si="164"/>
        <v>1</v>
      </c>
      <c r="W125" s="17" t="s">
        <v>57</v>
      </c>
      <c r="X125" s="43" t="str">
        <f>IF('A-Input Data'!$C$71="YES",IF(T125=1, "GO","NO GO"),"N/A")</f>
        <v>GO</v>
      </c>
      <c r="Y125" s="167">
        <f t="shared" ref="Y125" si="165">L125*T125</f>
        <v>1.8515151515151516E-2</v>
      </c>
      <c r="Z125" s="43" t="str">
        <f>IF('A-Input Data'!$C$71="YES",IF(U125=1, "GO","NO GO"),"N/A")</f>
        <v>GO</v>
      </c>
      <c r="AA125" s="165">
        <f t="shared" ref="AA125" si="166">L125*U125</f>
        <v>1.8515151515151516E-2</v>
      </c>
      <c r="AB125" s="43" t="str">
        <f>IF('A-Input Data'!$C$71="YES",IF(V125=1, "GO","NO GO"),"N/A")</f>
        <v>GO</v>
      </c>
      <c r="AC125" s="163">
        <f t="shared" ref="AC125" si="167">L125*V125</f>
        <v>1.8515151515151516E-2</v>
      </c>
      <c r="AD125" s="142"/>
    </row>
    <row r="126" spans="1:30" ht="14.4" customHeight="1" outlineLevel="1" thickBot="1" x14ac:dyDescent="0.35">
      <c r="A126" s="266"/>
      <c r="B126" s="267"/>
      <c r="C126" s="152"/>
      <c r="D126" s="147"/>
      <c r="E126" s="147"/>
      <c r="F126" s="147"/>
      <c r="G126" s="2"/>
      <c r="H126" s="6"/>
      <c r="I126" s="6"/>
      <c r="J126" s="2"/>
      <c r="K126" s="84"/>
      <c r="L126" s="99">
        <f>IF('A-Input Data'!$C$71="YES", IF(OR(H126="X",H126="TBC"),WP,IF(J126="X",WT,IF(OR(I126="X",AND(I126="TBC",J126="TBC")),WS,0))), 0)</f>
        <v>0</v>
      </c>
      <c r="M126" s="23">
        <f>'A-Input Data'!$C$10</f>
        <v>65</v>
      </c>
      <c r="N126" s="7">
        <v>80</v>
      </c>
      <c r="O126" s="7">
        <v>64.5</v>
      </c>
      <c r="P126" s="7">
        <v>88</v>
      </c>
      <c r="Q126" s="7"/>
      <c r="R126" s="65" t="s">
        <v>119</v>
      </c>
      <c r="S126" s="65"/>
      <c r="T126" s="5">
        <f>(N126-$M126)/$M126</f>
        <v>0.23076923076923078</v>
      </c>
      <c r="U126" s="5">
        <f>(O126-$M126)/$M126</f>
        <v>-7.6923076923076927E-3</v>
      </c>
      <c r="V126" s="5">
        <f>(P126-$M126)/$M126</f>
        <v>0.35384615384615387</v>
      </c>
      <c r="W126" s="15"/>
      <c r="X126" s="15"/>
      <c r="Y126" s="168"/>
      <c r="Z126" s="15"/>
      <c r="AA126" s="169"/>
      <c r="AB126" s="15"/>
      <c r="AC126" s="171"/>
      <c r="AD126" s="142"/>
    </row>
    <row r="127" spans="1:30" ht="14.4" customHeight="1" outlineLevel="1" thickBot="1" x14ac:dyDescent="0.35">
      <c r="A127" s="266"/>
      <c r="B127" s="267"/>
      <c r="C127" s="152"/>
      <c r="D127" s="147"/>
      <c r="E127" s="147"/>
      <c r="F127" s="147"/>
      <c r="G127" s="2"/>
      <c r="H127" s="6"/>
      <c r="I127" s="6"/>
      <c r="J127" s="2"/>
      <c r="K127" s="84"/>
      <c r="L127" s="99">
        <f>IF('A-Input Data'!$C$71="YES", IF(OR(H127="X",H127="TBC"),WP,IF(J127="X",WT,IF(OR(I127="X",AND(I127="TBC",J127="TBC")),WS,0))), 0)</f>
        <v>0</v>
      </c>
      <c r="M127" s="23" t="s">
        <v>2</v>
      </c>
      <c r="N127" s="7">
        <v>25</v>
      </c>
      <c r="O127" s="7">
        <v>15</v>
      </c>
      <c r="P127" s="7">
        <v>50</v>
      </c>
      <c r="Q127" s="7"/>
      <c r="R127" s="65" t="s">
        <v>117</v>
      </c>
      <c r="S127" s="65"/>
      <c r="T127" s="5" t="str">
        <f>IF(N127&lt;5,"A",IF(N127&gt;15,"C","B"))</f>
        <v>C</v>
      </c>
      <c r="U127" s="5" t="str">
        <f t="shared" ref="U127" si="168">IF(O127&lt;5,"A",IF(O127&gt;15,"C","B"))</f>
        <v>B</v>
      </c>
      <c r="V127" s="5" t="str">
        <f t="shared" ref="V127" si="169">IF(P127&lt;5,"A",IF(P127&gt;15,"C","B"))</f>
        <v>C</v>
      </c>
      <c r="W127" s="15"/>
      <c r="X127" s="15"/>
      <c r="Y127" s="168"/>
      <c r="Z127" s="15"/>
      <c r="AA127" s="169"/>
      <c r="AB127" s="15"/>
      <c r="AC127" s="171"/>
      <c r="AD127" s="142"/>
    </row>
    <row r="128" spans="1:30" ht="14.4" customHeight="1" outlineLevel="1" thickBot="1" x14ac:dyDescent="0.35">
      <c r="A128" s="266"/>
      <c r="B128" s="267"/>
      <c r="C128" s="152"/>
      <c r="D128" s="147"/>
      <c r="E128" s="147"/>
      <c r="F128" s="147"/>
      <c r="G128" s="2"/>
      <c r="H128" s="6"/>
      <c r="I128" s="6"/>
      <c r="J128" s="2"/>
      <c r="K128" s="84"/>
      <c r="L128" s="99">
        <f>IF('A-Input Data'!$C$71="YES", IF(OR(H128="X",H128="TBC"),WP,IF(J128="X",WT,IF(OR(I128="X",AND(I128="TBC",J128="TBC")),WS,0))), 0)</f>
        <v>0</v>
      </c>
      <c r="M128" s="23" t="s">
        <v>2</v>
      </c>
      <c r="N128" s="7">
        <v>1</v>
      </c>
      <c r="O128" s="7">
        <v>10</v>
      </c>
      <c r="P128" s="7">
        <v>15</v>
      </c>
      <c r="Q128" s="7"/>
      <c r="R128" s="65" t="s">
        <v>118</v>
      </c>
      <c r="S128" s="65"/>
      <c r="T128" s="5"/>
      <c r="U128" s="5"/>
      <c r="V128" s="5"/>
      <c r="W128" s="15"/>
      <c r="X128" s="15"/>
      <c r="Y128" s="168"/>
      <c r="Z128" s="15"/>
      <c r="AA128" s="169"/>
      <c r="AB128" s="15"/>
      <c r="AC128" s="171"/>
      <c r="AD128" s="142"/>
    </row>
    <row r="129" spans="1:30" ht="301.95" customHeight="1" outlineLevel="1" thickBot="1" x14ac:dyDescent="0.35">
      <c r="A129" s="266"/>
      <c r="B129" s="267"/>
      <c r="C129" s="152" t="s">
        <v>106</v>
      </c>
      <c r="D129" s="26" t="s">
        <v>276</v>
      </c>
      <c r="E129" s="26" t="s">
        <v>238</v>
      </c>
      <c r="F129" s="241" t="s">
        <v>292</v>
      </c>
      <c r="G129" s="250" t="s">
        <v>351</v>
      </c>
      <c r="H129" s="6"/>
      <c r="I129" s="6" t="s">
        <v>4</v>
      </c>
      <c r="J129" s="2"/>
      <c r="K129" s="84" t="s">
        <v>142</v>
      </c>
      <c r="L129" s="99">
        <f>IF('A-Input Data'!$C$71="YES", IF(OR(H129="X",H129="TBC"),WP,IF(J129="X",WT,IF(OR(I129="X",AND(I129="TBC",J129="TBC")),WS,0))), 0)</f>
        <v>6.4651162790697681E-3</v>
      </c>
      <c r="M129" s="23"/>
      <c r="N129" s="7"/>
      <c r="O129" s="7"/>
      <c r="P129" s="7"/>
      <c r="Q129" s="2" t="s">
        <v>99</v>
      </c>
      <c r="R129" s="90" t="s">
        <v>220</v>
      </c>
      <c r="S129" s="80" t="s">
        <v>147</v>
      </c>
      <c r="T129" s="147">
        <f>IF(OR(AND(T127="C", N128=0),AND(T127="A",N128&gt;=1),AND(T127="B",N128&gt;=0,N128&lt;2)),0.5,IF(OR(AND(T127="B",N128&gt;=2),AND(T127="C",N128&gt;=1)),1,0))</f>
        <v>1</v>
      </c>
      <c r="U129" s="147">
        <f t="shared" ref="U129" si="170">IF(OR(AND(U127="C", O128=0),AND(U127="A",O128&gt;=1),AND(U127="B",O128&gt;=0,O128&lt;2)),0.5,IF(OR(AND(U127="B",O128&gt;=2),AND(U127="C",O128&gt;=1)),1,0))</f>
        <v>1</v>
      </c>
      <c r="V129" s="147">
        <f t="shared" ref="V129" si="171">IF(OR(AND(V127="C", P128=0),AND(V127="A",P128&gt;=1),AND(V127="B",P128&gt;=0,P128&lt;2)),0.5,IF(OR(AND(V127="B",P128&gt;=2),AND(V127="C",P128&gt;=1)),1,0))</f>
        <v>1</v>
      </c>
      <c r="W129" s="15" t="s">
        <v>197</v>
      </c>
      <c r="X129" s="15" t="str">
        <f>IF('A-Input Data'!$C$71="YES",IF(T129&gt;=0.5,"GO","CAUTION"),"N/A")</f>
        <v>GO</v>
      </c>
      <c r="Y129" s="168">
        <f t="shared" ref="Y129:Y133" si="172">L129*T129</f>
        <v>6.4651162790697681E-3</v>
      </c>
      <c r="Z129" s="15" t="str">
        <f>IF('A-Input Data'!$C$71="YES",IF(U129&gt;=0.5,"GO","CAUTION"),"N/A")</f>
        <v>GO</v>
      </c>
      <c r="AA129" s="169">
        <f t="shared" ref="AA129:AA133" si="173">L129*U129</f>
        <v>6.4651162790697681E-3</v>
      </c>
      <c r="AB129" s="15" t="str">
        <f>IF('A-Input Data'!$C$71="YES",IF(V129&gt;=0.5,"GO","CAUTION"),"N/A")</f>
        <v>GO</v>
      </c>
      <c r="AC129" s="171">
        <f t="shared" ref="AC129:AC133" si="174">L129*V129</f>
        <v>6.4651162790697681E-3</v>
      </c>
      <c r="AD129" s="142"/>
    </row>
    <row r="130" spans="1:30" ht="33" customHeight="1" outlineLevel="1" thickBot="1" x14ac:dyDescent="0.35">
      <c r="A130" s="266"/>
      <c r="B130" s="267"/>
      <c r="C130" s="151" t="s">
        <v>73</v>
      </c>
      <c r="D130" s="26" t="s">
        <v>237</v>
      </c>
      <c r="E130" s="4" t="s">
        <v>216</v>
      </c>
      <c r="F130" s="156" t="s">
        <v>253</v>
      </c>
      <c r="G130" s="249" t="s">
        <v>278</v>
      </c>
      <c r="H130" s="6"/>
      <c r="I130" s="6" t="s">
        <v>4</v>
      </c>
      <c r="J130" s="2"/>
      <c r="K130" s="84" t="s">
        <v>142</v>
      </c>
      <c r="L130" s="99">
        <f>IF('A-Input Data'!$C$71="YES", IF(OR(H130="X",H130="TBC"),WP,IF(J130="X",WT,IF(OR(I130="X",AND(I130="TBC",J130="TBC")),WS,0))), 0)</f>
        <v>6.4651162790697681E-3</v>
      </c>
      <c r="M130" s="7">
        <f>'A-Input Data'!$C$79</f>
        <v>200</v>
      </c>
      <c r="N130" s="7">
        <v>200</v>
      </c>
      <c r="O130" s="7">
        <v>200</v>
      </c>
      <c r="P130" s="7">
        <v>200</v>
      </c>
      <c r="Q130" s="7" t="s">
        <v>51</v>
      </c>
      <c r="R130" s="149" t="s">
        <v>65</v>
      </c>
      <c r="S130" s="17" t="s">
        <v>131</v>
      </c>
      <c r="T130" s="26">
        <f>IF(AND(ISNUMBER(N130)=TRUE, N130&gt;=$M130),1,0)</f>
        <v>1</v>
      </c>
      <c r="U130" s="26">
        <f t="shared" ref="U130:V133" si="175">IF(AND(ISNUMBER(O130)=TRUE, O130&gt;=$M130),1,0)</f>
        <v>1</v>
      </c>
      <c r="V130" s="26">
        <f t="shared" si="175"/>
        <v>1</v>
      </c>
      <c r="W130" s="15" t="s">
        <v>157</v>
      </c>
      <c r="X130" s="43" t="str">
        <f>IF('A-Input Data'!$C$71="YES",IF(T130=1, "GO","CAUTION"),"N/A")</f>
        <v>GO</v>
      </c>
      <c r="Y130" s="167">
        <f t="shared" si="172"/>
        <v>6.4651162790697681E-3</v>
      </c>
      <c r="Z130" s="43" t="str">
        <f>IF('A-Input Data'!$C$71="YES",IF(U130=1, "GO","CAUTION"),"N/A")</f>
        <v>GO</v>
      </c>
      <c r="AA130" s="165">
        <f t="shared" si="173"/>
        <v>6.4651162790697681E-3</v>
      </c>
      <c r="AB130" s="43" t="str">
        <f>IF('A-Input Data'!$C$71="YES",IF(V130=1, "GO","CAUTION"),"N/A")</f>
        <v>GO</v>
      </c>
      <c r="AC130" s="163">
        <f t="shared" si="174"/>
        <v>6.4651162790697681E-3</v>
      </c>
      <c r="AD130" s="142"/>
    </row>
    <row r="131" spans="1:30" ht="33" customHeight="1" outlineLevel="1" thickBot="1" x14ac:dyDescent="0.35">
      <c r="A131" s="266"/>
      <c r="B131" s="267"/>
      <c r="C131" s="151" t="s">
        <v>92</v>
      </c>
      <c r="D131" s="26" t="s">
        <v>237</v>
      </c>
      <c r="E131" s="4" t="s">
        <v>216</v>
      </c>
      <c r="F131" s="156" t="s">
        <v>253</v>
      </c>
      <c r="G131" s="249" t="s">
        <v>278</v>
      </c>
      <c r="H131" s="6"/>
      <c r="I131" s="6" t="s">
        <v>4</v>
      </c>
      <c r="J131" s="2"/>
      <c r="K131" s="84" t="s">
        <v>142</v>
      </c>
      <c r="L131" s="99">
        <f>IF('A-Input Data'!$C$71="YES", IF(OR(H131="X",H131="TBC"),WP,IF(J131="X",WT,IF(OR(I131="X",AND(I131="TBC",J131="TBC")),WS,0))), 0)</f>
        <v>6.4651162790697681E-3</v>
      </c>
      <c r="M131" s="7">
        <f>'A-Input Data'!$C$80</f>
        <v>50</v>
      </c>
      <c r="N131" s="7">
        <v>50</v>
      </c>
      <c r="O131" s="7">
        <v>50</v>
      </c>
      <c r="P131" s="7">
        <v>50</v>
      </c>
      <c r="Q131" s="7" t="s">
        <v>51</v>
      </c>
      <c r="R131" s="149" t="s">
        <v>66</v>
      </c>
      <c r="S131" s="17" t="s">
        <v>131</v>
      </c>
      <c r="T131" s="26">
        <f>IF(AND(ISNUMBER(N131)=TRUE, N131&gt;=$M131),1,0)</f>
        <v>1</v>
      </c>
      <c r="U131" s="26">
        <f t="shared" si="175"/>
        <v>1</v>
      </c>
      <c r="V131" s="26">
        <f t="shared" si="175"/>
        <v>1</v>
      </c>
      <c r="W131" s="15" t="s">
        <v>157</v>
      </c>
      <c r="X131" s="43" t="str">
        <f>IF('A-Input Data'!$C$71="YES",IF(T131=1, "GO","CAUTION"),"N/A")</f>
        <v>GO</v>
      </c>
      <c r="Y131" s="167">
        <f t="shared" si="172"/>
        <v>6.4651162790697681E-3</v>
      </c>
      <c r="Z131" s="43" t="str">
        <f>IF('A-Input Data'!$C$71="YES",IF(U131=1, "GO","CAUTION"),"N/A")</f>
        <v>GO</v>
      </c>
      <c r="AA131" s="165">
        <f t="shared" si="173"/>
        <v>6.4651162790697681E-3</v>
      </c>
      <c r="AB131" s="43" t="str">
        <f>IF('A-Input Data'!$C$71="YES",IF(V131=1, "GO","CAUTION"),"N/A")</f>
        <v>GO</v>
      </c>
      <c r="AC131" s="163">
        <f t="shared" si="174"/>
        <v>6.4651162790697681E-3</v>
      </c>
      <c r="AD131" s="142"/>
    </row>
    <row r="132" spans="1:30" ht="52.95" customHeight="1" outlineLevel="1" thickBot="1" x14ac:dyDescent="0.35">
      <c r="A132" s="266"/>
      <c r="B132" s="267"/>
      <c r="C132" s="151" t="s">
        <v>188</v>
      </c>
      <c r="D132" s="26" t="s">
        <v>237</v>
      </c>
      <c r="E132" s="4" t="s">
        <v>238</v>
      </c>
      <c r="F132" s="241" t="s">
        <v>292</v>
      </c>
      <c r="G132" s="4" t="s">
        <v>348</v>
      </c>
      <c r="H132" s="6" t="s">
        <v>75</v>
      </c>
      <c r="I132" s="6" t="s">
        <v>75</v>
      </c>
      <c r="J132" s="6"/>
      <c r="K132" s="84" t="s">
        <v>141</v>
      </c>
      <c r="L132" s="99">
        <f>IF('A-Input Data'!$C$71="YES", IF(OR(H132="X",H132="TBC"),WP,IF(J132="X",WT,IF(OR(I132="X",AND(I132="TBC",J132="TBC")),WS,0))), 0)</f>
        <v>1.8515151515151516E-2</v>
      </c>
      <c r="M132" s="23">
        <f>'A-Input Data'!$C$76</f>
        <v>0</v>
      </c>
      <c r="N132" s="7">
        <v>2</v>
      </c>
      <c r="O132" s="7">
        <v>1</v>
      </c>
      <c r="P132" s="7">
        <v>0</v>
      </c>
      <c r="Q132" s="7" t="s">
        <v>51</v>
      </c>
      <c r="R132" s="65" t="s">
        <v>212</v>
      </c>
      <c r="S132" s="17" t="s">
        <v>131</v>
      </c>
      <c r="T132" s="26">
        <f>IF(AND(ISNUMBER(N132)=TRUE, N132&gt;=$M132),1,0)</f>
        <v>1</v>
      </c>
      <c r="U132" s="26">
        <f t="shared" si="175"/>
        <v>1</v>
      </c>
      <c r="V132" s="26">
        <f t="shared" si="175"/>
        <v>1</v>
      </c>
      <c r="W132" s="149" t="s">
        <v>57</v>
      </c>
      <c r="X132" s="43" t="str">
        <f>IF('A-Input Data'!$C$71="YES",IF(T132=1, "GO","NO GO"),"N/A")</f>
        <v>GO</v>
      </c>
      <c r="Y132" s="167">
        <f t="shared" si="172"/>
        <v>1.8515151515151516E-2</v>
      </c>
      <c r="Z132" s="43" t="str">
        <f>IF('A-Input Data'!$C$71="YES",IF(U132=1, "GO","NO GO"),"N/A")</f>
        <v>GO</v>
      </c>
      <c r="AA132" s="165">
        <f t="shared" si="173"/>
        <v>1.8515151515151516E-2</v>
      </c>
      <c r="AB132" s="43" t="str">
        <f>IF('A-Input Data'!$C$71="YES",IF(V132=1, "GO","NO GO"),"N/A")</f>
        <v>GO</v>
      </c>
      <c r="AC132" s="163">
        <f t="shared" si="174"/>
        <v>1.8515151515151516E-2</v>
      </c>
      <c r="AD132" s="142"/>
    </row>
    <row r="133" spans="1:30" ht="57" customHeight="1" outlineLevel="1" thickBot="1" x14ac:dyDescent="0.35">
      <c r="A133" s="266"/>
      <c r="B133" s="267"/>
      <c r="C133" s="151" t="s">
        <v>189</v>
      </c>
      <c r="D133" s="26" t="s">
        <v>237</v>
      </c>
      <c r="E133" s="4" t="s">
        <v>238</v>
      </c>
      <c r="F133" s="241" t="s">
        <v>292</v>
      </c>
      <c r="G133" s="4" t="s">
        <v>349</v>
      </c>
      <c r="H133" s="6" t="s">
        <v>75</v>
      </c>
      <c r="I133" s="6" t="s">
        <v>75</v>
      </c>
      <c r="J133" s="6"/>
      <c r="K133" s="84" t="s">
        <v>141</v>
      </c>
      <c r="L133" s="99">
        <f>IF('A-Input Data'!$C$71="YES", IF(OR(H133="X",H133="TBC"),WP,IF(J133="X",WT,IF(OR(I133="X",AND(I133="TBC",J133="TBC")),WS,0))), 0)</f>
        <v>1.8515151515151516E-2</v>
      </c>
      <c r="M133" s="23">
        <f>'A-Input Data'!$C$77</f>
        <v>1</v>
      </c>
      <c r="N133" s="7">
        <v>0</v>
      </c>
      <c r="O133" s="7">
        <v>1</v>
      </c>
      <c r="P133" s="7">
        <v>1</v>
      </c>
      <c r="Q133" s="7" t="s">
        <v>51</v>
      </c>
      <c r="R133" s="65" t="s">
        <v>148</v>
      </c>
      <c r="S133" s="17" t="s">
        <v>131</v>
      </c>
      <c r="T133" s="26">
        <f>IF(AND(ISNUMBER(N133)=TRUE, N133&gt;=$M133),1,0)</f>
        <v>0</v>
      </c>
      <c r="U133" s="26">
        <f t="shared" si="175"/>
        <v>1</v>
      </c>
      <c r="V133" s="26">
        <f t="shared" si="175"/>
        <v>1</v>
      </c>
      <c r="W133" s="17" t="s">
        <v>57</v>
      </c>
      <c r="X133" s="43" t="str">
        <f>IF('A-Input Data'!$C$71="YES",IF(T133=1, "GO","NO GO"),"N/A")</f>
        <v>NO GO</v>
      </c>
      <c r="Y133" s="167">
        <f t="shared" si="172"/>
        <v>0</v>
      </c>
      <c r="Z133" s="43" t="str">
        <f>IF('A-Input Data'!$C$71="YES",IF(U133=1, "GO","NO GO"),"N/A")</f>
        <v>GO</v>
      </c>
      <c r="AA133" s="165">
        <f t="shared" si="173"/>
        <v>1.8515151515151516E-2</v>
      </c>
      <c r="AB133" s="43" t="str">
        <f>IF('A-Input Data'!$C$71="YES",IF(V133=1, "GO","NO GO"),"N/A")</f>
        <v>GO</v>
      </c>
      <c r="AC133" s="163">
        <f t="shared" si="174"/>
        <v>1.8515151515151516E-2</v>
      </c>
      <c r="AD133" s="142"/>
    </row>
    <row r="134" spans="1:30" ht="115.95" customHeight="1" outlineLevel="1" thickBot="1" x14ac:dyDescent="0.35">
      <c r="A134" s="266"/>
      <c r="B134" s="267"/>
      <c r="C134" s="151" t="s">
        <v>214</v>
      </c>
      <c r="D134" s="251"/>
      <c r="E134" s="251"/>
      <c r="F134" s="251"/>
      <c r="G134" s="250"/>
      <c r="H134" s="6" t="s">
        <v>4</v>
      </c>
      <c r="I134" s="6"/>
      <c r="J134" s="11"/>
      <c r="K134" s="83" t="s">
        <v>140</v>
      </c>
      <c r="L134" s="99">
        <f>IF('A-Input Data'!$C$71="YES", IF(OR(H134="X",H134="TBC"),WP,IF(J134="X",WT,IF(OR(I134="X",AND(I134="TBC",J134="TBC")),WS,0))), 0)</f>
        <v>1.8515151515151516E-2</v>
      </c>
      <c r="M134" s="6"/>
      <c r="N134" s="11"/>
      <c r="O134" s="11"/>
      <c r="P134" s="7"/>
      <c r="Q134" s="6"/>
      <c r="R134" s="149" t="s">
        <v>215</v>
      </c>
      <c r="S134" s="149" t="s">
        <v>133</v>
      </c>
      <c r="T134" s="147"/>
      <c r="U134" s="147"/>
      <c r="V134" s="147"/>
      <c r="W134" s="174" t="s">
        <v>64</v>
      </c>
      <c r="X134" s="174" t="s">
        <v>213</v>
      </c>
      <c r="Y134" s="177"/>
      <c r="Z134" s="174" t="s">
        <v>213</v>
      </c>
      <c r="AA134" s="178"/>
      <c r="AB134" s="174" t="s">
        <v>213</v>
      </c>
      <c r="AC134" s="171"/>
      <c r="AD134" s="142"/>
    </row>
    <row r="135" spans="1:30" ht="58.2" customHeight="1" outlineLevel="1" thickBot="1" x14ac:dyDescent="0.35">
      <c r="A135" s="266"/>
      <c r="B135" s="267"/>
      <c r="C135" s="151" t="s">
        <v>134</v>
      </c>
      <c r="D135" s="26" t="s">
        <v>237</v>
      </c>
      <c r="E135" s="4" t="s">
        <v>238</v>
      </c>
      <c r="F135" s="241" t="s">
        <v>292</v>
      </c>
      <c r="G135" s="26" t="s">
        <v>297</v>
      </c>
      <c r="H135" s="6"/>
      <c r="I135" s="6"/>
      <c r="J135" s="11" t="s">
        <v>4</v>
      </c>
      <c r="K135" s="84" t="s">
        <v>143</v>
      </c>
      <c r="L135" s="99">
        <f>IF('A-Input Data'!$C$71="YES", IF(OR(H135="X",H135="TBC"),WP,IF(J135="X",WT,IF(OR(I135="X",AND(I135="TBC",J135="TBC")),WS,0))), 0)</f>
        <v>2.4666666666666665E-3</v>
      </c>
      <c r="M135" s="23" t="s">
        <v>2</v>
      </c>
      <c r="N135" s="7">
        <v>1</v>
      </c>
      <c r="O135" s="7">
        <v>2</v>
      </c>
      <c r="P135" s="7">
        <v>2</v>
      </c>
      <c r="Q135" s="2" t="s">
        <v>99</v>
      </c>
      <c r="R135" s="246" t="s">
        <v>113</v>
      </c>
      <c r="S135" s="15" t="s">
        <v>132</v>
      </c>
      <c r="T135" s="5">
        <f>N135/2</f>
        <v>0.5</v>
      </c>
      <c r="U135" s="5">
        <f t="shared" ref="U135:V135" si="176">O135/2</f>
        <v>1</v>
      </c>
      <c r="V135" s="5">
        <f t="shared" si="176"/>
        <v>1</v>
      </c>
      <c r="W135" s="27" t="s">
        <v>52</v>
      </c>
      <c r="X135" s="42" t="str">
        <f>IF('A-Input Data'!$C$71="YES","GO","N/A")</f>
        <v>GO</v>
      </c>
      <c r="Y135" s="167">
        <f t="shared" ref="Y135:Y150" si="177">L135*T135</f>
        <v>1.2333333333333332E-3</v>
      </c>
      <c r="Z135" s="42" t="str">
        <f>IF('A-Input Data'!$C$71="YES","GO","N/A")</f>
        <v>GO</v>
      </c>
      <c r="AA135" s="165">
        <f t="shared" ref="AA135:AA150" si="178">L135*U135</f>
        <v>2.4666666666666665E-3</v>
      </c>
      <c r="AB135" s="42" t="str">
        <f>IF('A-Input Data'!$C$71="YES","GO","N/A")</f>
        <v>GO</v>
      </c>
      <c r="AC135" s="163">
        <f t="shared" ref="AC135:AC150" si="179">L135*V135</f>
        <v>2.4666666666666665E-3</v>
      </c>
      <c r="AD135" s="142"/>
    </row>
    <row r="136" spans="1:30" ht="82.95" customHeight="1" outlineLevel="1" thickBot="1" x14ac:dyDescent="0.35">
      <c r="A136" s="266"/>
      <c r="B136" s="267"/>
      <c r="C136" s="151" t="s">
        <v>190</v>
      </c>
      <c r="D136" s="26" t="s">
        <v>237</v>
      </c>
      <c r="E136" s="4" t="s">
        <v>238</v>
      </c>
      <c r="F136" s="241" t="s">
        <v>292</v>
      </c>
      <c r="G136" s="4" t="s">
        <v>294</v>
      </c>
      <c r="H136" s="6"/>
      <c r="I136" s="6" t="s">
        <v>75</v>
      </c>
      <c r="J136" s="6" t="s">
        <v>75</v>
      </c>
      <c r="K136" s="84" t="s">
        <v>145</v>
      </c>
      <c r="L136" s="99">
        <f>IF('A-Input Data'!$C$71="YES", IF(OR(H136="X",H136="TBC"),WP,IF(J136="X",WT,IF(OR(I136="X",AND(I136="TBC",J136="TBC")),WS,0))), 0)</f>
        <v>6.4651162790697681E-3</v>
      </c>
      <c r="M136" s="23" t="s">
        <v>2</v>
      </c>
      <c r="N136" s="7" t="s">
        <v>78</v>
      </c>
      <c r="O136" s="7" t="s">
        <v>78</v>
      </c>
      <c r="P136" s="7" t="s">
        <v>78</v>
      </c>
      <c r="Q136" s="7" t="s">
        <v>51</v>
      </c>
      <c r="R136" s="149" t="s">
        <v>210</v>
      </c>
      <c r="S136" s="149" t="s">
        <v>130</v>
      </c>
      <c r="T136" s="2">
        <f t="shared" ref="T136:T137" si="180">IF(N136="YES", 1,0)</f>
        <v>1</v>
      </c>
      <c r="U136" s="2">
        <f t="shared" ref="U136:U137" si="181">IF(O136="YES", 1,0)</f>
        <v>1</v>
      </c>
      <c r="V136" s="2">
        <f t="shared" ref="V136:V137" si="182">IF(P136="YES", 1,0)</f>
        <v>1</v>
      </c>
      <c r="W136" s="149" t="s">
        <v>157</v>
      </c>
      <c r="X136" s="150" t="str">
        <f>IF('A-Input Data'!$C$71="YES",IF(T136=1, "GO","CAUTION"),"N/A")</f>
        <v>GO</v>
      </c>
      <c r="Y136" s="167">
        <f t="shared" ref="Y136:Y137" si="183">L136*T136</f>
        <v>6.4651162790697681E-3</v>
      </c>
      <c r="Z136" s="150" t="str">
        <f>IF('A-Input Data'!$C$71="YES",IF(U136=1, "GO","CAUTION"),"N/A")</f>
        <v>GO</v>
      </c>
      <c r="AA136" s="165">
        <f t="shared" ref="AA136:AA137" si="184">L136*U136</f>
        <v>6.4651162790697681E-3</v>
      </c>
      <c r="AB136" s="150" t="str">
        <f>IF('A-Input Data'!$C$71="YES",IF(V136=1, "GO","CAUTION"),"N/A")</f>
        <v>GO</v>
      </c>
      <c r="AC136" s="163">
        <f t="shared" ref="AC136:AC137" si="185">L136*V136</f>
        <v>6.4651162790697681E-3</v>
      </c>
      <c r="AD136" s="152"/>
    </row>
    <row r="137" spans="1:30" ht="82.95" customHeight="1" outlineLevel="1" thickBot="1" x14ac:dyDescent="0.35">
      <c r="A137" s="266"/>
      <c r="B137" s="267"/>
      <c r="C137" s="151" t="s">
        <v>191</v>
      </c>
      <c r="D137" s="26" t="s">
        <v>237</v>
      </c>
      <c r="E137" s="4" t="s">
        <v>238</v>
      </c>
      <c r="F137" s="241" t="s">
        <v>292</v>
      </c>
      <c r="G137" s="4" t="s">
        <v>295</v>
      </c>
      <c r="H137" s="6"/>
      <c r="I137" s="6" t="s">
        <v>75</v>
      </c>
      <c r="J137" s="6" t="s">
        <v>75</v>
      </c>
      <c r="K137" s="84" t="s">
        <v>145</v>
      </c>
      <c r="L137" s="99">
        <f>IF('A-Input Data'!$C$71="YES", IF(OR(H137="X",H137="TBC"),WP,IF(J137="X",WT,IF(OR(I137="X",AND(I137="TBC",J137="TBC")),WS,0))), 0)</f>
        <v>6.4651162790697681E-3</v>
      </c>
      <c r="M137" s="23"/>
      <c r="N137" s="232" t="s">
        <v>79</v>
      </c>
      <c r="O137" s="7" t="s">
        <v>78</v>
      </c>
      <c r="P137" s="7" t="s">
        <v>78</v>
      </c>
      <c r="Q137" s="7" t="s">
        <v>51</v>
      </c>
      <c r="R137" s="149" t="s">
        <v>211</v>
      </c>
      <c r="S137" s="149" t="s">
        <v>130</v>
      </c>
      <c r="T137" s="147">
        <f t="shared" si="180"/>
        <v>0</v>
      </c>
      <c r="U137" s="2">
        <f t="shared" si="181"/>
        <v>1</v>
      </c>
      <c r="V137" s="2">
        <f t="shared" si="182"/>
        <v>1</v>
      </c>
      <c r="W137" s="149" t="s">
        <v>157</v>
      </c>
      <c r="X137" s="150" t="str">
        <f>IF('A-Input Data'!$C$71="YES",IF(T137=1, "GO","CAUTION"),"N/A")</f>
        <v>CAUTION</v>
      </c>
      <c r="Y137" s="167">
        <f t="shared" si="183"/>
        <v>0</v>
      </c>
      <c r="Z137" s="150" t="str">
        <f>IF('A-Input Data'!$C$71="YES",IF(U137=1, "GO","CAUTION"),"N/A")</f>
        <v>GO</v>
      </c>
      <c r="AA137" s="165">
        <f t="shared" si="184"/>
        <v>6.4651162790697681E-3</v>
      </c>
      <c r="AB137" s="150" t="str">
        <f>IF('A-Input Data'!$C$71="YES",IF(V137=1, "GO","CAUTION"),"N/A")</f>
        <v>GO</v>
      </c>
      <c r="AC137" s="163">
        <f t="shared" si="185"/>
        <v>6.4651162790697681E-3</v>
      </c>
      <c r="AD137" s="152"/>
    </row>
    <row r="138" spans="1:30" ht="51" customHeight="1" outlineLevel="1" thickBot="1" x14ac:dyDescent="0.35">
      <c r="A138" s="266"/>
      <c r="B138" s="267"/>
      <c r="C138" s="151" t="s">
        <v>192</v>
      </c>
      <c r="D138" s="26" t="s">
        <v>237</v>
      </c>
      <c r="E138" s="4" t="s">
        <v>216</v>
      </c>
      <c r="F138" s="156" t="s">
        <v>253</v>
      </c>
      <c r="G138" s="249" t="s">
        <v>337</v>
      </c>
      <c r="H138" s="6"/>
      <c r="I138" s="6"/>
      <c r="J138" s="6" t="s">
        <v>4</v>
      </c>
      <c r="K138" s="84" t="s">
        <v>143</v>
      </c>
      <c r="L138" s="99">
        <f>IF('A-Input Data'!$C$71="YES", IF(OR(H138="X",H138="TBC"),WP,IF(J138="X",WT,IF(OR(I138="X",AND(I138="TBC",J138="TBC")),WS,0))), 0)</f>
        <v>2.4666666666666665E-3</v>
      </c>
      <c r="M138" s="23">
        <f>'A-Input Data'!$C$83</f>
        <v>0</v>
      </c>
      <c r="N138" s="7">
        <v>10</v>
      </c>
      <c r="O138" s="7">
        <v>10</v>
      </c>
      <c r="P138" s="7">
        <v>10</v>
      </c>
      <c r="Q138" s="2" t="s">
        <v>51</v>
      </c>
      <c r="R138" s="149" t="s">
        <v>114</v>
      </c>
      <c r="S138" s="17" t="s">
        <v>131</v>
      </c>
      <c r="T138" s="26">
        <f>IF(AND(ISNUMBER(N138)=TRUE, N138&gt;=$M138),1,0)</f>
        <v>1</v>
      </c>
      <c r="U138" s="26">
        <f t="shared" ref="U138" si="186">IF(AND(ISNUMBER(O138)=TRUE, O138&gt;=$M138),1,0)</f>
        <v>1</v>
      </c>
      <c r="V138" s="26">
        <f t="shared" ref="V138" si="187">IF(AND(ISNUMBER(P138)=TRUE, P138&gt;=$M138),1,0)</f>
        <v>1</v>
      </c>
      <c r="W138" s="27" t="s">
        <v>52</v>
      </c>
      <c r="X138" s="42" t="str">
        <f>IF('A-Input Data'!$C$71="YES","GO","N/A")</f>
        <v>GO</v>
      </c>
      <c r="Y138" s="167">
        <f t="shared" si="177"/>
        <v>2.4666666666666665E-3</v>
      </c>
      <c r="Z138" s="42" t="str">
        <f>IF('A-Input Data'!$C$71="YES","GO","N/A")</f>
        <v>GO</v>
      </c>
      <c r="AA138" s="165">
        <f t="shared" si="178"/>
        <v>2.4666666666666665E-3</v>
      </c>
      <c r="AB138" s="42" t="str">
        <f>IF('A-Input Data'!$C$71="YES","GO","N/A")</f>
        <v>GO</v>
      </c>
      <c r="AC138" s="163">
        <f t="shared" si="179"/>
        <v>2.4666666666666665E-3</v>
      </c>
      <c r="AD138" s="142"/>
    </row>
    <row r="139" spans="1:30" ht="53.4" customHeight="1" outlineLevel="1" thickBot="1" x14ac:dyDescent="0.35">
      <c r="A139" s="266"/>
      <c r="B139" s="267"/>
      <c r="C139" s="151" t="s">
        <v>304</v>
      </c>
      <c r="D139" s="26" t="s">
        <v>237</v>
      </c>
      <c r="E139" s="4" t="s">
        <v>216</v>
      </c>
      <c r="F139" s="26" t="s">
        <v>282</v>
      </c>
      <c r="G139" s="249"/>
      <c r="H139" s="6"/>
      <c r="I139" s="6"/>
      <c r="J139" s="6" t="s">
        <v>4</v>
      </c>
      <c r="K139" s="84" t="s">
        <v>143</v>
      </c>
      <c r="L139" s="99">
        <f>IF('A-Input Data'!$C$71="YES", IF(OR(H139="X",H139="TBC"),WP,IF(J139="X",WT,IF(OR(I139="X",AND(I139="TBC",J139="TBC")),WS,0))), 0)</f>
        <v>2.4666666666666665E-3</v>
      </c>
      <c r="M139" s="23" t="s">
        <v>2</v>
      </c>
      <c r="N139" s="7">
        <v>1</v>
      </c>
      <c r="O139" s="7">
        <v>2</v>
      </c>
      <c r="P139" s="7">
        <v>1</v>
      </c>
      <c r="Q139" s="2" t="s">
        <v>99</v>
      </c>
      <c r="R139" s="149" t="s">
        <v>110</v>
      </c>
      <c r="S139" s="15" t="s">
        <v>132</v>
      </c>
      <c r="T139" s="147">
        <f>N139/2</f>
        <v>0.5</v>
      </c>
      <c r="U139" s="147">
        <f t="shared" ref="U139" si="188">O139/2</f>
        <v>1</v>
      </c>
      <c r="V139" s="147">
        <f t="shared" ref="V139" si="189">P139/2</f>
        <v>0.5</v>
      </c>
      <c r="W139" s="27" t="s">
        <v>52</v>
      </c>
      <c r="X139" s="42" t="str">
        <f>IF('A-Input Data'!$C$71="YES","GO","N/A")</f>
        <v>GO</v>
      </c>
      <c r="Y139" s="167">
        <f t="shared" si="177"/>
        <v>1.2333333333333332E-3</v>
      </c>
      <c r="Z139" s="42" t="str">
        <f>IF('A-Input Data'!$C$71="YES","GO","N/A")</f>
        <v>GO</v>
      </c>
      <c r="AA139" s="165">
        <f t="shared" si="178"/>
        <v>2.4666666666666665E-3</v>
      </c>
      <c r="AB139" s="42" t="str">
        <f>IF('A-Input Data'!$C$71="YES","GO","N/A")</f>
        <v>GO</v>
      </c>
      <c r="AC139" s="163">
        <f t="shared" si="179"/>
        <v>1.2333333333333332E-3</v>
      </c>
      <c r="AD139" s="142"/>
    </row>
    <row r="140" spans="1:30" ht="43.2" customHeight="1" outlineLevel="1" thickBot="1" x14ac:dyDescent="0.35">
      <c r="A140" s="266"/>
      <c r="B140" s="267"/>
      <c r="C140" s="151" t="s">
        <v>24</v>
      </c>
      <c r="D140" s="26" t="s">
        <v>237</v>
      </c>
      <c r="E140" s="4" t="s">
        <v>216</v>
      </c>
      <c r="F140" s="147" t="s">
        <v>257</v>
      </c>
      <c r="G140" s="147" t="s">
        <v>338</v>
      </c>
      <c r="H140" s="6"/>
      <c r="I140" s="6"/>
      <c r="J140" s="6" t="s">
        <v>4</v>
      </c>
      <c r="K140" s="84" t="s">
        <v>143</v>
      </c>
      <c r="L140" s="99">
        <f>IF('A-Input Data'!$C$71="YES", IF(OR(H140="X",H140="TBC"),WP,IF(J140="X",WT,IF(OR(I140="X",AND(I140="TBC",J140="TBC")),WS,0))), 0)</f>
        <v>2.4666666666666665E-3</v>
      </c>
      <c r="M140" s="23" t="s">
        <v>2</v>
      </c>
      <c r="N140" s="7" t="s">
        <v>79</v>
      </c>
      <c r="O140" s="7" t="s">
        <v>78</v>
      </c>
      <c r="P140" s="7" t="s">
        <v>79</v>
      </c>
      <c r="Q140" s="2" t="s">
        <v>51</v>
      </c>
      <c r="R140" s="149" t="s">
        <v>63</v>
      </c>
      <c r="S140" s="15" t="s">
        <v>130</v>
      </c>
      <c r="T140" s="2">
        <f>IF(N140="YES", 1, 0)</f>
        <v>0</v>
      </c>
      <c r="U140" s="2">
        <f>IF(O140="YES", 1, 0)</f>
        <v>1</v>
      </c>
      <c r="V140" s="2">
        <f>IF(P140="YES", 1, 0)</f>
        <v>0</v>
      </c>
      <c r="W140" s="27" t="s">
        <v>52</v>
      </c>
      <c r="X140" s="42" t="str">
        <f>IF('A-Input Data'!$C$71="YES","GO","N/A")</f>
        <v>GO</v>
      </c>
      <c r="Y140" s="167">
        <f t="shared" si="177"/>
        <v>0</v>
      </c>
      <c r="Z140" s="42" t="str">
        <f>IF('A-Input Data'!$C$71="YES","GO","N/A")</f>
        <v>GO</v>
      </c>
      <c r="AA140" s="165">
        <f t="shared" si="178"/>
        <v>2.4666666666666665E-3</v>
      </c>
      <c r="AB140" s="42" t="str">
        <f>IF('A-Input Data'!$C$71="YES","GO","N/A")</f>
        <v>GO</v>
      </c>
      <c r="AC140" s="163">
        <f t="shared" si="179"/>
        <v>0</v>
      </c>
      <c r="AD140" s="142"/>
    </row>
    <row r="141" spans="1:30" ht="75" customHeight="1" outlineLevel="1" thickBot="1" x14ac:dyDescent="0.35">
      <c r="A141" s="266"/>
      <c r="B141" s="267"/>
      <c r="C141" s="151" t="s">
        <v>32</v>
      </c>
      <c r="D141" s="26" t="s">
        <v>237</v>
      </c>
      <c r="E141" s="4" t="s">
        <v>238</v>
      </c>
      <c r="F141" s="241" t="s">
        <v>292</v>
      </c>
      <c r="G141" s="147" t="s">
        <v>283</v>
      </c>
      <c r="H141" s="6"/>
      <c r="I141" s="6"/>
      <c r="J141" s="6" t="s">
        <v>4</v>
      </c>
      <c r="K141" s="84" t="s">
        <v>143</v>
      </c>
      <c r="L141" s="99">
        <f>IF('A-Input Data'!$C$71="YES", IF(OR(H141="X",H141="TBC"),WP,IF(J141="X",WT,IF(OR(I141="X",AND(I141="TBC",J141="TBC")),WS,0))), 0)</f>
        <v>2.4666666666666665E-3</v>
      </c>
      <c r="M141" s="23" t="s">
        <v>2</v>
      </c>
      <c r="N141" s="7">
        <v>0</v>
      </c>
      <c r="O141" s="7">
        <v>2</v>
      </c>
      <c r="P141" s="7">
        <v>2</v>
      </c>
      <c r="Q141" s="2" t="s">
        <v>51</v>
      </c>
      <c r="R141" s="246" t="s">
        <v>115</v>
      </c>
      <c r="S141" s="15" t="s">
        <v>132</v>
      </c>
      <c r="T141" s="5">
        <f>N141/2</f>
        <v>0</v>
      </c>
      <c r="U141" s="5">
        <f t="shared" ref="U141:V141" si="190">O141/2</f>
        <v>1</v>
      </c>
      <c r="V141" s="5">
        <f t="shared" si="190"/>
        <v>1</v>
      </c>
      <c r="W141" s="27" t="s">
        <v>52</v>
      </c>
      <c r="X141" s="42" t="str">
        <f>IF('A-Input Data'!$C$71="YES","GO","N/A")</f>
        <v>GO</v>
      </c>
      <c r="Y141" s="167">
        <f t="shared" si="177"/>
        <v>0</v>
      </c>
      <c r="Z141" s="42" t="str">
        <f>IF('A-Input Data'!$C$71="YES","GO","N/A")</f>
        <v>GO</v>
      </c>
      <c r="AA141" s="165">
        <f t="shared" si="178"/>
        <v>2.4666666666666665E-3</v>
      </c>
      <c r="AB141" s="42" t="str">
        <f>IF('A-Input Data'!$C$71="YES","GO","N/A")</f>
        <v>GO</v>
      </c>
      <c r="AC141" s="163">
        <f t="shared" si="179"/>
        <v>2.4666666666666665E-3</v>
      </c>
      <c r="AD141" s="152"/>
    </row>
    <row r="142" spans="1:30" ht="87" customHeight="1" outlineLevel="1" thickBot="1" x14ac:dyDescent="0.35">
      <c r="A142" s="266"/>
      <c r="B142" s="267"/>
      <c r="C142" s="58" t="s">
        <v>30</v>
      </c>
      <c r="D142" s="26" t="s">
        <v>237</v>
      </c>
      <c r="E142" s="4" t="s">
        <v>216</v>
      </c>
      <c r="F142" s="100" t="s">
        <v>284</v>
      </c>
      <c r="G142" s="4" t="s">
        <v>285</v>
      </c>
      <c r="H142" s="6"/>
      <c r="I142" s="6" t="s">
        <v>75</v>
      </c>
      <c r="J142" s="6" t="s">
        <v>75</v>
      </c>
      <c r="K142" s="84" t="s">
        <v>145</v>
      </c>
      <c r="L142" s="99">
        <f>IF('A-Input Data'!$C$71="YES", IF(OR(H142="X",H142="TBC"),WP,IF(J142="X",WT,IF(OR(I142="X",AND(I142="TBC",J142="TBC")),WS,0))), 0)</f>
        <v>6.4651162790697681E-3</v>
      </c>
      <c r="M142" s="7">
        <f>'A-Input Data'!$C$81</f>
        <v>0</v>
      </c>
      <c r="N142" s="7">
        <v>4</v>
      </c>
      <c r="O142" s="7">
        <v>4</v>
      </c>
      <c r="P142" s="7">
        <v>4</v>
      </c>
      <c r="Q142" s="2" t="s">
        <v>51</v>
      </c>
      <c r="R142" s="149" t="s">
        <v>89</v>
      </c>
      <c r="S142" s="17" t="s">
        <v>131</v>
      </c>
      <c r="T142" s="26">
        <f>IF(AND(ISNUMBER(N142)=TRUE, N142&gt;=$M142),1,0)</f>
        <v>1</v>
      </c>
      <c r="U142" s="26">
        <f t="shared" ref="U142" si="191">IF(AND(ISNUMBER(O142)=TRUE, O142&gt;=$M142),1,0)</f>
        <v>1</v>
      </c>
      <c r="V142" s="26">
        <f t="shared" ref="V142" si="192">IF(AND(ISNUMBER(P142)=TRUE, P142&gt;=$M142),1,0)</f>
        <v>1</v>
      </c>
      <c r="W142" s="15" t="s">
        <v>157</v>
      </c>
      <c r="X142" s="43" t="str">
        <f>IF('A-Input Data'!$C$71="YES",IF(T142=1, "GO","CAUTION"),"N/A")</f>
        <v>GO</v>
      </c>
      <c r="Y142" s="167">
        <f t="shared" ref="Y142" si="193">L142*T142</f>
        <v>6.4651162790697681E-3</v>
      </c>
      <c r="Z142" s="43" t="str">
        <f>IF('A-Input Data'!$C$71="YES",IF(U142=1, "GO","CAUTION"),"N/A")</f>
        <v>GO</v>
      </c>
      <c r="AA142" s="165">
        <f t="shared" ref="AA142" si="194">L142*U142</f>
        <v>6.4651162790697681E-3</v>
      </c>
      <c r="AB142" s="43" t="str">
        <f>IF('A-Input Data'!$C$71="YES",IF(V142=1, "GO","CAUTION"),"N/A")</f>
        <v>GO</v>
      </c>
      <c r="AC142" s="163">
        <f t="shared" ref="AC142" si="195">L142*V142</f>
        <v>6.4651162790697681E-3</v>
      </c>
      <c r="AD142" s="142"/>
    </row>
    <row r="143" spans="1:30" ht="45.6" customHeight="1" outlineLevel="1" thickBot="1" x14ac:dyDescent="0.35">
      <c r="A143" s="266"/>
      <c r="B143" s="267"/>
      <c r="C143" s="151" t="s">
        <v>38</v>
      </c>
      <c r="D143" s="26" t="s">
        <v>237</v>
      </c>
      <c r="E143" s="4" t="s">
        <v>216</v>
      </c>
      <c r="F143" s="100" t="s">
        <v>284</v>
      </c>
      <c r="G143" s="4" t="s">
        <v>286</v>
      </c>
      <c r="H143" s="6"/>
      <c r="I143" s="6"/>
      <c r="J143" s="6" t="s">
        <v>4</v>
      </c>
      <c r="K143" s="84" t="s">
        <v>143</v>
      </c>
      <c r="L143" s="99">
        <f>IF('A-Input Data'!$C$71="YES", IF(OR(H143="X",H143="TBC"),WP,IF(J143="X",WT,IF(OR(I143="X",AND(I143="TBC",J143="TBC")),WS,0))), 0)</f>
        <v>2.4666666666666665E-3</v>
      </c>
      <c r="M143" s="23" t="s">
        <v>2</v>
      </c>
      <c r="N143" s="7" t="s">
        <v>79</v>
      </c>
      <c r="O143" s="7" t="s">
        <v>78</v>
      </c>
      <c r="P143" s="7" t="s">
        <v>78</v>
      </c>
      <c r="Q143" s="2" t="s">
        <v>51</v>
      </c>
      <c r="R143" s="247" t="s">
        <v>62</v>
      </c>
      <c r="S143" s="17" t="s">
        <v>185</v>
      </c>
      <c r="T143" s="2">
        <f t="shared" ref="T143:T144" si="196">IF(N143&gt;0,1,0)</f>
        <v>1</v>
      </c>
      <c r="U143" s="2">
        <f t="shared" ref="U143:U144" si="197">IF(O143&gt;0,1,0)</f>
        <v>1</v>
      </c>
      <c r="V143" s="2">
        <f t="shared" ref="V143:V144" si="198">IF(P143&gt;0,1,0)</f>
        <v>1</v>
      </c>
      <c r="W143" s="27" t="s">
        <v>52</v>
      </c>
      <c r="X143" s="42" t="str">
        <f>IF('A-Input Data'!$C$71="YES","GO","N/A")</f>
        <v>GO</v>
      </c>
      <c r="Y143" s="167">
        <f t="shared" si="177"/>
        <v>2.4666666666666665E-3</v>
      </c>
      <c r="Z143" s="42" t="str">
        <f>IF('A-Input Data'!$C$71="YES","GO","N/A")</f>
        <v>GO</v>
      </c>
      <c r="AA143" s="165">
        <f t="shared" si="178"/>
        <v>2.4666666666666665E-3</v>
      </c>
      <c r="AB143" s="42" t="str">
        <f>IF('A-Input Data'!$C$71="YES","GO","N/A")</f>
        <v>GO</v>
      </c>
      <c r="AC143" s="163">
        <f t="shared" si="179"/>
        <v>2.4666666666666665E-3</v>
      </c>
      <c r="AD143" s="142"/>
    </row>
    <row r="144" spans="1:30" ht="48.6" customHeight="1" outlineLevel="1" thickBot="1" x14ac:dyDescent="0.35">
      <c r="A144" s="266"/>
      <c r="B144" s="267"/>
      <c r="C144" s="151" t="s">
        <v>37</v>
      </c>
      <c r="D144" s="26" t="s">
        <v>237</v>
      </c>
      <c r="E144" s="4" t="s">
        <v>216</v>
      </c>
      <c r="F144" s="100" t="s">
        <v>284</v>
      </c>
      <c r="G144" s="4" t="s">
        <v>287</v>
      </c>
      <c r="H144" s="6"/>
      <c r="I144" s="6"/>
      <c r="J144" s="6" t="s">
        <v>4</v>
      </c>
      <c r="K144" s="84" t="s">
        <v>143</v>
      </c>
      <c r="L144" s="99">
        <f>IF('A-Input Data'!$C$71="YES", IF(OR(H144="X",H144="TBC"),WP,IF(J144="X",WT,IF(OR(I144="X",AND(I144="TBC",J144="TBC")),WS,0))), 0)</f>
        <v>2.4666666666666665E-3</v>
      </c>
      <c r="M144" s="23" t="s">
        <v>2</v>
      </c>
      <c r="N144" s="7" t="s">
        <v>79</v>
      </c>
      <c r="O144" s="7" t="s">
        <v>78</v>
      </c>
      <c r="P144" s="7" t="s">
        <v>78</v>
      </c>
      <c r="Q144" s="2" t="s">
        <v>51</v>
      </c>
      <c r="R144" s="65" t="s">
        <v>312</v>
      </c>
      <c r="S144" s="17" t="s">
        <v>185</v>
      </c>
      <c r="T144" s="2">
        <f t="shared" si="196"/>
        <v>1</v>
      </c>
      <c r="U144" s="2">
        <f t="shared" si="197"/>
        <v>1</v>
      </c>
      <c r="V144" s="2">
        <f t="shared" si="198"/>
        <v>1</v>
      </c>
      <c r="W144" s="27" t="s">
        <v>52</v>
      </c>
      <c r="X144" s="42" t="str">
        <f>IF('A-Input Data'!$C$71="YES","GO","N/A")</f>
        <v>GO</v>
      </c>
      <c r="Y144" s="167">
        <f t="shared" si="177"/>
        <v>2.4666666666666665E-3</v>
      </c>
      <c r="Z144" s="42" t="str">
        <f>IF('A-Input Data'!$C$71="YES","GO","N/A")</f>
        <v>GO</v>
      </c>
      <c r="AA144" s="165">
        <f t="shared" si="178"/>
        <v>2.4666666666666665E-3</v>
      </c>
      <c r="AB144" s="42" t="str">
        <f>IF('A-Input Data'!$C$71="YES","GO","N/A")</f>
        <v>GO</v>
      </c>
      <c r="AC144" s="163">
        <f t="shared" si="179"/>
        <v>2.4666666666666665E-3</v>
      </c>
      <c r="AD144" s="142"/>
    </row>
    <row r="145" spans="1:30" ht="40.950000000000003" customHeight="1" outlineLevel="1" thickBot="1" x14ac:dyDescent="0.35">
      <c r="A145" s="266"/>
      <c r="B145" s="267"/>
      <c r="C145" s="151" t="s">
        <v>27</v>
      </c>
      <c r="D145" s="26" t="s">
        <v>237</v>
      </c>
      <c r="E145" s="4" t="s">
        <v>238</v>
      </c>
      <c r="F145" s="26" t="s">
        <v>239</v>
      </c>
      <c r="G145" s="4" t="s">
        <v>288</v>
      </c>
      <c r="H145" s="6"/>
      <c r="I145" s="6"/>
      <c r="J145" s="6" t="s">
        <v>4</v>
      </c>
      <c r="K145" s="84" t="s">
        <v>143</v>
      </c>
      <c r="L145" s="99">
        <f>IF('A-Input Data'!$C$71="YES", IF(OR(H145="X",H145="TBC"),WP,IF(J145="X",WT,IF(OR(I145="X",AND(I145="TBC",J145="TBC")),WS,0))), 0)</f>
        <v>2.4666666666666665E-3</v>
      </c>
      <c r="M145" s="23" t="s">
        <v>2</v>
      </c>
      <c r="N145" s="7" t="s">
        <v>79</v>
      </c>
      <c r="O145" s="7" t="s">
        <v>79</v>
      </c>
      <c r="P145" s="7" t="s">
        <v>79</v>
      </c>
      <c r="Q145" s="2" t="s">
        <v>51</v>
      </c>
      <c r="R145" s="247" t="s">
        <v>61</v>
      </c>
      <c r="S145" s="15" t="s">
        <v>130</v>
      </c>
      <c r="T145" s="2">
        <f>IF(N145="YES", 1,0)</f>
        <v>0</v>
      </c>
      <c r="U145" s="2">
        <f>IF(O145="YES", 1,0)</f>
        <v>0</v>
      </c>
      <c r="V145" s="2">
        <f>IF(P145="YES", 1,0)</f>
        <v>0</v>
      </c>
      <c r="W145" s="27" t="s">
        <v>52</v>
      </c>
      <c r="X145" s="42" t="str">
        <f>IF('A-Input Data'!$C$71="YES","GO","N/A")</f>
        <v>GO</v>
      </c>
      <c r="Y145" s="167">
        <f t="shared" si="177"/>
        <v>0</v>
      </c>
      <c r="Z145" s="42" t="str">
        <f>IF('A-Input Data'!$C$71="YES","GO","N/A")</f>
        <v>GO</v>
      </c>
      <c r="AA145" s="165">
        <f t="shared" si="178"/>
        <v>0</v>
      </c>
      <c r="AB145" s="42" t="str">
        <f>IF('A-Input Data'!$C$71="YES","GO","N/A")</f>
        <v>GO</v>
      </c>
      <c r="AC145" s="163">
        <f t="shared" si="179"/>
        <v>0</v>
      </c>
      <c r="AD145" s="142"/>
    </row>
    <row r="146" spans="1:30" ht="74.400000000000006" customHeight="1" outlineLevel="1" thickBot="1" x14ac:dyDescent="0.35">
      <c r="A146" s="266"/>
      <c r="B146" s="267"/>
      <c r="C146" s="151" t="s">
        <v>26</v>
      </c>
      <c r="D146" s="148" t="s">
        <v>289</v>
      </c>
      <c r="E146" s="148" t="s">
        <v>290</v>
      </c>
      <c r="F146" s="26" t="s">
        <v>239</v>
      </c>
      <c r="G146" s="147" t="s">
        <v>339</v>
      </c>
      <c r="H146" s="6"/>
      <c r="I146" s="6" t="s">
        <v>75</v>
      </c>
      <c r="J146" s="6" t="s">
        <v>75</v>
      </c>
      <c r="K146" s="84" t="s">
        <v>145</v>
      </c>
      <c r="L146" s="99">
        <f>IF('A-Input Data'!$C$71="YES", IF(OR(H146="X",H146="TBC"),WP,IF(J146="X",WT,IF(OR(I146="X",AND(I146="TBC",J146="TBC")),WS,0))), 0)</f>
        <v>6.4651162790697681E-3</v>
      </c>
      <c r="M146" s="23" t="s">
        <v>2</v>
      </c>
      <c r="N146" s="7">
        <v>1</v>
      </c>
      <c r="O146" s="7">
        <v>2</v>
      </c>
      <c r="P146" s="7">
        <v>2</v>
      </c>
      <c r="Q146" s="2" t="s">
        <v>99</v>
      </c>
      <c r="R146" s="246" t="s">
        <v>91</v>
      </c>
      <c r="S146" s="15" t="s">
        <v>132</v>
      </c>
      <c r="T146" s="2">
        <f>N146/2</f>
        <v>0.5</v>
      </c>
      <c r="U146" s="2">
        <f t="shared" ref="U146:V146" si="199">O146/2</f>
        <v>1</v>
      </c>
      <c r="V146" s="2">
        <f t="shared" si="199"/>
        <v>1</v>
      </c>
      <c r="W146" s="15" t="s">
        <v>197</v>
      </c>
      <c r="X146" s="15" t="str">
        <f>IF('A-Input Data'!$C$71="YES",IF(T146&gt;=0.5,"GO","CAUTION"),"N/A")</f>
        <v>GO</v>
      </c>
      <c r="Y146" s="168">
        <f t="shared" ref="Y146:Y147" si="200">L146*T146</f>
        <v>3.232558139534884E-3</v>
      </c>
      <c r="Z146" s="15" t="str">
        <f>IF('A-Input Data'!$C$71="YES",IF(U146&gt;=0.5,"GO","CAUTION"),"N/A")</f>
        <v>GO</v>
      </c>
      <c r="AA146" s="169">
        <f t="shared" ref="AA146:AA147" si="201">L146*U146</f>
        <v>6.4651162790697681E-3</v>
      </c>
      <c r="AB146" s="15" t="str">
        <f>IF('A-Input Data'!$C$71="YES",IF(V146&gt;=0.5,"GO","CAUTION"),"N/A")</f>
        <v>GO</v>
      </c>
      <c r="AC146" s="171">
        <f t="shared" ref="AC146:AC147" si="202">L146*V146</f>
        <v>6.4651162790697681E-3</v>
      </c>
      <c r="AD146" s="152"/>
    </row>
    <row r="147" spans="1:30" ht="122.4" customHeight="1" outlineLevel="1" thickBot="1" x14ac:dyDescent="0.35">
      <c r="A147" s="266"/>
      <c r="B147" s="267"/>
      <c r="C147" s="151" t="s">
        <v>25</v>
      </c>
      <c r="D147" s="26" t="s">
        <v>237</v>
      </c>
      <c r="E147" s="4" t="s">
        <v>216</v>
      </c>
      <c r="F147" s="100" t="s">
        <v>282</v>
      </c>
      <c r="G147" s="249"/>
      <c r="H147" s="6"/>
      <c r="I147" s="6" t="s">
        <v>75</v>
      </c>
      <c r="J147" s="6" t="s">
        <v>75</v>
      </c>
      <c r="K147" s="84" t="s">
        <v>145</v>
      </c>
      <c r="L147" s="99">
        <f>IF('A-Input Data'!$C$71="YES", IF(OR(H147="X",H147="TBC"),WP,IF(J147="X",WT,IF(OR(I147="X",AND(I147="TBC",J147="TBC")),WS,0))), 0)</f>
        <v>6.4651162790697681E-3</v>
      </c>
      <c r="M147" s="23" t="s">
        <v>2</v>
      </c>
      <c r="N147" s="7">
        <v>1</v>
      </c>
      <c r="O147" s="7">
        <v>2</v>
      </c>
      <c r="P147" s="7">
        <v>2</v>
      </c>
      <c r="Q147" s="2" t="s">
        <v>99</v>
      </c>
      <c r="R147" s="65" t="s">
        <v>313</v>
      </c>
      <c r="S147" s="15" t="s">
        <v>132</v>
      </c>
      <c r="T147" s="2">
        <f>N147/2</f>
        <v>0.5</v>
      </c>
      <c r="U147" s="2">
        <f t="shared" ref="U147" si="203">O147/2</f>
        <v>1</v>
      </c>
      <c r="V147" s="2">
        <f t="shared" ref="V147" si="204">P147/2</f>
        <v>1</v>
      </c>
      <c r="W147" s="15" t="s">
        <v>197</v>
      </c>
      <c r="X147" s="15" t="str">
        <f>IF('A-Input Data'!$C$71="YES",IF(T147&gt;=0.5,"GO","CAUTION"),"N/A")</f>
        <v>GO</v>
      </c>
      <c r="Y147" s="168">
        <f t="shared" si="200"/>
        <v>3.232558139534884E-3</v>
      </c>
      <c r="Z147" s="15" t="str">
        <f>IF('A-Input Data'!$C$71="YES",IF(U147&gt;=0.5,"GO","CAUTION"),"N/A")</f>
        <v>GO</v>
      </c>
      <c r="AA147" s="169">
        <f t="shared" si="201"/>
        <v>6.4651162790697681E-3</v>
      </c>
      <c r="AB147" s="15" t="str">
        <f>IF('A-Input Data'!$C$71="YES",IF(V147&gt;=0.5,"GO","CAUTION"),"N/A")</f>
        <v>GO</v>
      </c>
      <c r="AC147" s="171">
        <f t="shared" si="202"/>
        <v>6.4651162790697681E-3</v>
      </c>
      <c r="AD147" s="142"/>
    </row>
    <row r="148" spans="1:30" ht="48.6" customHeight="1" outlineLevel="1" thickBot="1" x14ac:dyDescent="0.35">
      <c r="A148" s="266"/>
      <c r="B148" s="267"/>
      <c r="C148" s="151" t="s">
        <v>325</v>
      </c>
      <c r="D148" s="148" t="s">
        <v>289</v>
      </c>
      <c r="E148" s="4" t="s">
        <v>340</v>
      </c>
      <c r="F148" s="26" t="s">
        <v>239</v>
      </c>
      <c r="G148" s="26" t="s">
        <v>341</v>
      </c>
      <c r="H148" s="6"/>
      <c r="I148" s="6"/>
      <c r="J148" s="6" t="s">
        <v>4</v>
      </c>
      <c r="K148" s="84" t="s">
        <v>143</v>
      </c>
      <c r="L148" s="99">
        <f>IF('A-Input Data'!$C$71="YES", IF(OR(H148="X",H148="TBC"),WP,IF(J148="X",WT,IF(OR(I148="X",AND(I148="TBC",J148="TBC")),WS,0))), 0)</f>
        <v>2.4666666666666665E-3</v>
      </c>
      <c r="M148" s="23" t="s">
        <v>2</v>
      </c>
      <c r="N148" s="7">
        <v>0</v>
      </c>
      <c r="O148" s="7">
        <v>2</v>
      </c>
      <c r="P148" s="7">
        <v>1</v>
      </c>
      <c r="Q148" s="2" t="s">
        <v>99</v>
      </c>
      <c r="R148" s="246" t="s">
        <v>91</v>
      </c>
      <c r="S148" s="15" t="s">
        <v>132</v>
      </c>
      <c r="T148" s="2">
        <f t="shared" ref="T148:T150" si="205">N148/2</f>
        <v>0</v>
      </c>
      <c r="U148" s="2">
        <f t="shared" ref="U148:U150" si="206">O148/2</f>
        <v>1</v>
      </c>
      <c r="V148" s="2">
        <f t="shared" ref="V148:V150" si="207">P148/2</f>
        <v>0.5</v>
      </c>
      <c r="W148" s="27" t="s">
        <v>52</v>
      </c>
      <c r="X148" s="42" t="str">
        <f>IF('A-Input Data'!$C$71="YES","GO","N/A")</f>
        <v>GO</v>
      </c>
      <c r="Y148" s="167">
        <f t="shared" si="177"/>
        <v>0</v>
      </c>
      <c r="Z148" s="42" t="str">
        <f>IF('A-Input Data'!$C$71="YES","GO","N/A")</f>
        <v>GO</v>
      </c>
      <c r="AA148" s="165">
        <f t="shared" si="178"/>
        <v>2.4666666666666665E-3</v>
      </c>
      <c r="AB148" s="42" t="str">
        <f>IF('A-Input Data'!$C$71="YES","GO","N/A")</f>
        <v>GO</v>
      </c>
      <c r="AC148" s="163">
        <f t="shared" si="179"/>
        <v>1.2333333333333332E-3</v>
      </c>
      <c r="AD148" s="142"/>
    </row>
    <row r="149" spans="1:30" ht="63.6" customHeight="1" outlineLevel="1" thickBot="1" x14ac:dyDescent="0.35">
      <c r="A149" s="266"/>
      <c r="B149" s="267"/>
      <c r="C149" s="151" t="s">
        <v>19</v>
      </c>
      <c r="D149" s="148" t="s">
        <v>289</v>
      </c>
      <c r="E149" s="4" t="s">
        <v>340</v>
      </c>
      <c r="F149" s="26" t="s">
        <v>239</v>
      </c>
      <c r="G149" s="26" t="s">
        <v>342</v>
      </c>
      <c r="H149" s="6"/>
      <c r="I149" s="6"/>
      <c r="J149" s="6" t="s">
        <v>4</v>
      </c>
      <c r="K149" s="84" t="s">
        <v>143</v>
      </c>
      <c r="L149" s="99">
        <f>IF('A-Input Data'!$C$71="YES", IF(OR(H149="X",H149="TBC"),WP,IF(J149="X",WT,IF(OR(I149="X",AND(I149="TBC",J149="TBC")),WS,0))), 0)</f>
        <v>2.4666666666666665E-3</v>
      </c>
      <c r="M149" s="23" t="s">
        <v>2</v>
      </c>
      <c r="N149" s="7">
        <v>0</v>
      </c>
      <c r="O149" s="7">
        <v>2</v>
      </c>
      <c r="P149" s="7">
        <v>1</v>
      </c>
      <c r="Q149" s="2" t="s">
        <v>99</v>
      </c>
      <c r="R149" s="246" t="s">
        <v>91</v>
      </c>
      <c r="S149" s="15" t="s">
        <v>132</v>
      </c>
      <c r="T149" s="2">
        <f t="shared" si="205"/>
        <v>0</v>
      </c>
      <c r="U149" s="2">
        <f t="shared" si="206"/>
        <v>1</v>
      </c>
      <c r="V149" s="2">
        <f t="shared" si="207"/>
        <v>0.5</v>
      </c>
      <c r="W149" s="27" t="s">
        <v>52</v>
      </c>
      <c r="X149" s="42" t="str">
        <f>IF('A-Input Data'!$C$71="YES","GO","N/A")</f>
        <v>GO</v>
      </c>
      <c r="Y149" s="167">
        <f t="shared" si="177"/>
        <v>0</v>
      </c>
      <c r="Z149" s="42" t="str">
        <f>IF('A-Input Data'!$C$71="YES","GO","N/A")</f>
        <v>GO</v>
      </c>
      <c r="AA149" s="165">
        <f t="shared" si="178"/>
        <v>2.4666666666666665E-3</v>
      </c>
      <c r="AB149" s="42" t="str">
        <f>IF('A-Input Data'!$C$71="YES","GO","N/A")</f>
        <v>GO</v>
      </c>
      <c r="AC149" s="163">
        <f t="shared" si="179"/>
        <v>1.2333333333333332E-3</v>
      </c>
      <c r="AD149" s="142"/>
    </row>
    <row r="150" spans="1:30" ht="58.2" customHeight="1" outlineLevel="1" thickBot="1" x14ac:dyDescent="0.35">
      <c r="A150" s="266"/>
      <c r="B150" s="267"/>
      <c r="C150" s="151" t="s">
        <v>20</v>
      </c>
      <c r="D150" s="148" t="s">
        <v>289</v>
      </c>
      <c r="E150" s="4" t="s">
        <v>340</v>
      </c>
      <c r="F150" s="26" t="s">
        <v>239</v>
      </c>
      <c r="G150" s="26" t="s">
        <v>343</v>
      </c>
      <c r="H150" s="6"/>
      <c r="I150" s="6"/>
      <c r="J150" s="6" t="s">
        <v>4</v>
      </c>
      <c r="K150" s="84" t="s">
        <v>143</v>
      </c>
      <c r="L150" s="99">
        <f>IF('A-Input Data'!$C$71="YES", IF(OR(H150="X",H150="TBC"),WP,IF(J150="X",WT,IF(OR(I150="X",AND(I150="TBC",J150="TBC")),WS,0))), 0)</f>
        <v>2.4666666666666665E-3</v>
      </c>
      <c r="M150" s="23" t="s">
        <v>2</v>
      </c>
      <c r="N150" s="7">
        <v>1</v>
      </c>
      <c r="O150" s="7">
        <v>2</v>
      </c>
      <c r="P150" s="7">
        <v>2</v>
      </c>
      <c r="Q150" s="2" t="s">
        <v>99</v>
      </c>
      <c r="R150" s="246" t="s">
        <v>91</v>
      </c>
      <c r="S150" s="15" t="s">
        <v>132</v>
      </c>
      <c r="T150" s="2">
        <f t="shared" si="205"/>
        <v>0.5</v>
      </c>
      <c r="U150" s="2">
        <f t="shared" si="206"/>
        <v>1</v>
      </c>
      <c r="V150" s="2">
        <f t="shared" si="207"/>
        <v>1</v>
      </c>
      <c r="W150" s="27" t="s">
        <v>52</v>
      </c>
      <c r="X150" s="42" t="str">
        <f>IF('A-Input Data'!$C$71="YES","GO","N/A")</f>
        <v>GO</v>
      </c>
      <c r="Y150" s="167">
        <f t="shared" si="177"/>
        <v>1.2333333333333332E-3</v>
      </c>
      <c r="Z150" s="42" t="str">
        <f>IF('A-Input Data'!$C$71="YES","GO","N/A")</f>
        <v>GO</v>
      </c>
      <c r="AA150" s="165">
        <f t="shared" si="178"/>
        <v>2.4666666666666665E-3</v>
      </c>
      <c r="AB150" s="42" t="str">
        <f>IF('A-Input Data'!$C$71="YES","GO","N/A")</f>
        <v>GO</v>
      </c>
      <c r="AC150" s="163">
        <f t="shared" si="179"/>
        <v>2.4666666666666665E-3</v>
      </c>
      <c r="AD150" s="142"/>
    </row>
    <row r="151" spans="1:30" ht="29.4" thickBot="1" x14ac:dyDescent="0.35">
      <c r="A151" s="266"/>
      <c r="B151" s="267"/>
      <c r="C151" s="120" t="s">
        <v>179</v>
      </c>
      <c r="D151" s="238"/>
      <c r="E151" s="238"/>
      <c r="F151" s="238"/>
      <c r="G151" s="35"/>
      <c r="H151" s="36">
        <f>IF('A-Input Data'!$C$71="YES",(COUNTIF(H121:H150,"X"))+(COUNTIF(H121:H150,"TBC")),0)</f>
        <v>7</v>
      </c>
      <c r="I151" s="36">
        <f>IF('A-Input Data'!$C$71="YES",COUNTIF(I121:I150, "X")+COUNTIF(I121:I150, "TBC")-COUNTIF(H121:H150, "TBC"),0)</f>
        <v>9</v>
      </c>
      <c r="J151" s="36">
        <f>IF('A-Input Data'!$C$71="YES", COUNTIF(J121:J150,"X"),0)</f>
        <v>11</v>
      </c>
      <c r="K151" s="76"/>
      <c r="L151" s="59">
        <f>SUM(L121:L150)</f>
        <v>0.21492544045102191</v>
      </c>
      <c r="M151" s="45"/>
      <c r="N151" s="36"/>
      <c r="O151" s="36"/>
      <c r="P151" s="36"/>
      <c r="Q151" s="35"/>
      <c r="R151" s="37"/>
      <c r="S151" s="37"/>
      <c r="T151" s="35"/>
      <c r="U151" s="35"/>
      <c r="V151" s="35"/>
      <c r="W151" s="110" t="s">
        <v>167</v>
      </c>
      <c r="X151" s="38" t="str">
        <f>IF('A-Input Data'!$C$71="YES",IF(COUNTIF(X121:X150,"NO GO"),"NO GO",IF(COUNTIF(X121:X150,"CAUTION"),"CHECK Restrictions","GO")),"N/A")</f>
        <v>NO GO</v>
      </c>
      <c r="Y151" s="127">
        <f>SUM(Y121:Y150)</f>
        <v>0.14893157152924599</v>
      </c>
      <c r="Z151" s="38" t="str">
        <f>IF('A-Input Data'!$C$71="YES",IF(COUNTIF(Z121:Z150,"NO GO"),"NO GO",IF(COUNTIF(Z121:Z150,"CAUTION"),"CHECK Restrictions","GO")),"N/A")</f>
        <v>CHECK Restrictions</v>
      </c>
      <c r="AA151" s="127">
        <f>SUM(AA121:AA150)</f>
        <v>0.19394362226920372</v>
      </c>
      <c r="AB151" s="38" t="str">
        <f>IF('A-Input Data'!$C$71="YES",IF(COUNTIF(AB121:AB150,"NO GO"),"NO GO",IF(COUNTIF(AB121:AB150,"CAUTION"),"CHECK Restrictions","GO")),"N/A")</f>
        <v>CHECK Restrictions</v>
      </c>
      <c r="AC151" s="54">
        <f>SUM(AC121:AC150)</f>
        <v>0.18777695560253704</v>
      </c>
      <c r="AD151" s="143"/>
    </row>
    <row r="152" spans="1:30" ht="39" customHeight="1" thickBot="1" x14ac:dyDescent="0.35">
      <c r="A152" s="266"/>
      <c r="B152" s="267"/>
      <c r="C152" s="129" t="s">
        <v>180</v>
      </c>
      <c r="D152" s="239"/>
      <c r="E152" s="239"/>
      <c r="F152" s="239"/>
      <c r="G152" s="102"/>
      <c r="H152" s="103">
        <f>(COUNTIF(H121:H150,"X"))+(COUNTIF(H121:H150,"TBC"))</f>
        <v>7</v>
      </c>
      <c r="I152" s="103">
        <f>COUNTIF(I121:I150, "X")+COUNTIF(I121:I150, "TBC")-COUNTIF(H121:H150, "TBC")</f>
        <v>9</v>
      </c>
      <c r="J152" s="103">
        <f>COUNTIF(J121:J150,"X")</f>
        <v>11</v>
      </c>
      <c r="K152" s="86"/>
      <c r="L152" s="115"/>
      <c r="M152" s="105"/>
      <c r="N152" s="103"/>
      <c r="O152" s="103"/>
      <c r="P152" s="103"/>
      <c r="Q152" s="102"/>
      <c r="R152" s="106"/>
      <c r="S152" s="106"/>
      <c r="T152" s="102"/>
      <c r="U152" s="102"/>
      <c r="V152" s="102"/>
      <c r="W152" s="116"/>
      <c r="X152" s="107"/>
      <c r="Y152" s="117"/>
      <c r="Z152" s="107"/>
      <c r="AA152" s="117"/>
      <c r="AB152" s="107"/>
      <c r="AC152" s="130"/>
      <c r="AD152" s="144"/>
    </row>
    <row r="153" spans="1:30" ht="36.6" customHeight="1" thickBot="1" x14ac:dyDescent="0.35">
      <c r="A153" s="266"/>
      <c r="B153" s="267"/>
      <c r="C153" s="123" t="s">
        <v>170</v>
      </c>
      <c r="D153" s="240"/>
      <c r="E153" s="240"/>
      <c r="F153" s="240"/>
      <c r="G153" s="47"/>
      <c r="H153" s="50">
        <f>(COUNTIF(H120:H150,"TBC"))</f>
        <v>3</v>
      </c>
      <c r="I153" s="50">
        <f>(COUNTIF(I120:I150,"TBC"))</f>
        <v>8</v>
      </c>
      <c r="J153" s="48"/>
      <c r="K153" s="77"/>
      <c r="L153" s="126"/>
      <c r="M153" s="50"/>
      <c r="N153" s="48"/>
      <c r="O153" s="48"/>
      <c r="P153" s="48"/>
      <c r="Q153" s="47"/>
      <c r="R153" s="49"/>
      <c r="S153" s="49"/>
      <c r="T153" s="47"/>
      <c r="U153" s="47"/>
      <c r="V153" s="47"/>
      <c r="W153" s="132"/>
      <c r="X153" s="51"/>
      <c r="Y153" s="133"/>
      <c r="Z153" s="51"/>
      <c r="AA153" s="133"/>
      <c r="AB153" s="51"/>
      <c r="AC153" s="134"/>
      <c r="AD153" s="144"/>
    </row>
    <row r="154" spans="1:30" ht="28.95" customHeight="1" x14ac:dyDescent="0.3">
      <c r="A154" s="260" t="s">
        <v>168</v>
      </c>
      <c r="B154" s="262"/>
      <c r="C154" s="225" t="s">
        <v>217</v>
      </c>
      <c r="D154" s="225"/>
      <c r="E154" s="225"/>
      <c r="F154" s="225"/>
      <c r="G154" s="35"/>
      <c r="H154" s="36">
        <f>H21+H53+H85+H118+H151</f>
        <v>33</v>
      </c>
      <c r="I154" s="36">
        <f>I21+I53+I85+I118+I151</f>
        <v>43</v>
      </c>
      <c r="J154" s="36">
        <f>J21+J53+J85+J118+J151</f>
        <v>45</v>
      </c>
      <c r="K154" s="76" t="s">
        <v>129</v>
      </c>
      <c r="L154" s="146">
        <f>SUM(L4:L18)+SUM(L24:L52)+SUM(L56:L84)+SUM(L88:L117)+SUM(L121:L150)</f>
        <v>1.0000000000000002</v>
      </c>
      <c r="M154" s="45"/>
      <c r="N154" s="36"/>
      <c r="O154" s="36"/>
      <c r="P154" s="36"/>
      <c r="Q154" s="35"/>
      <c r="R154" s="37"/>
      <c r="S154" s="37"/>
      <c r="T154" s="35"/>
      <c r="U154" s="35"/>
      <c r="V154" s="35"/>
      <c r="W154" s="110" t="s">
        <v>77</v>
      </c>
      <c r="X154" s="40" t="str">
        <f>IF(COUNTIF(X4:X153,"NO GO"),"NO GO",IF(COUNTIF(X4:X153,"CAUTION"),"CHECK Restrictions","GO"))</f>
        <v>NO GO</v>
      </c>
      <c r="Y154" s="128">
        <f>(Y21+Y53+Y85+Y118+Y151)</f>
        <v>0.81995179704016941</v>
      </c>
      <c r="Z154" s="40" t="str">
        <f>IF(COUNTIF(Z4:Z153,"NO GO"),"NO GO",IF(COUNTIF(Z4:Z153,"CAUTION"),"CHECK Restrictions","GO"))</f>
        <v>CHECK Restrictions</v>
      </c>
      <c r="AA154" s="128">
        <f>(AA21+AA53+AA85+AA118+AA151)</f>
        <v>0.94263946441155766</v>
      </c>
      <c r="AB154" s="121" t="str">
        <f>IF(COUNTIF(AB4:AB153,"NO GO"),"NO GO",IF(COUNTIF(AB4:AB153,"CAUTION"),"CHECK Restrictions","GO"))</f>
        <v>CHECK Restrictions</v>
      </c>
      <c r="AC154" s="128">
        <f>(AC21+AC53+AC85+AC118+AC151)</f>
        <v>0.93090303030303057</v>
      </c>
      <c r="AD154" s="144"/>
    </row>
    <row r="155" spans="1:30" ht="28.8" x14ac:dyDescent="0.3">
      <c r="A155" s="263"/>
      <c r="B155" s="264"/>
      <c r="C155" s="226" t="s">
        <v>218</v>
      </c>
      <c r="D155" s="226"/>
      <c r="E155" s="226"/>
      <c r="F155" s="226"/>
      <c r="G155" s="97"/>
      <c r="H155" s="118">
        <v>0.61099999999999999</v>
      </c>
      <c r="I155" s="118">
        <v>0.27800000000000002</v>
      </c>
      <c r="J155" s="118">
        <v>0.111</v>
      </c>
      <c r="K155" s="114"/>
      <c r="L155" s="64"/>
      <c r="M155" s="46"/>
      <c r="N155" s="31"/>
      <c r="O155" s="31"/>
      <c r="P155" s="31"/>
      <c r="Q155" s="30"/>
      <c r="R155" s="32"/>
      <c r="S155" s="32"/>
      <c r="T155" s="30"/>
      <c r="U155" s="30"/>
      <c r="V155" s="30"/>
      <c r="W155" s="33"/>
      <c r="X155" s="41"/>
      <c r="Y155" s="34"/>
      <c r="Z155" s="41"/>
      <c r="AA155" s="34"/>
      <c r="AB155" s="122"/>
      <c r="AC155" s="159"/>
      <c r="AD155" s="145"/>
    </row>
    <row r="156" spans="1:30" ht="29.4" thickBot="1" x14ac:dyDescent="0.35">
      <c r="A156" s="261"/>
      <c r="B156" s="265"/>
      <c r="C156" s="227" t="s">
        <v>219</v>
      </c>
      <c r="D156" s="227"/>
      <c r="E156" s="227"/>
      <c r="F156" s="227"/>
      <c r="G156" s="109"/>
      <c r="H156" s="119">
        <f>H155/H154</f>
        <v>1.8515151515151516E-2</v>
      </c>
      <c r="I156" s="119">
        <f>I155/I154</f>
        <v>6.4651162790697681E-3</v>
      </c>
      <c r="J156" s="119">
        <f>J155/J154</f>
        <v>2.4666666666666665E-3</v>
      </c>
      <c r="K156" s="111"/>
      <c r="L156" s="47"/>
      <c r="M156" s="50"/>
      <c r="N156" s="48"/>
      <c r="O156" s="48"/>
      <c r="P156" s="48"/>
      <c r="Q156" s="47"/>
      <c r="R156" s="49"/>
      <c r="S156" s="49"/>
      <c r="T156" s="47"/>
      <c r="U156" s="47"/>
      <c r="V156" s="47"/>
      <c r="W156" s="51"/>
      <c r="X156" s="52"/>
      <c r="Y156" s="53"/>
      <c r="Z156" s="52"/>
      <c r="AA156" s="53"/>
      <c r="AB156" s="124"/>
      <c r="AC156" s="160"/>
      <c r="AD156" s="157"/>
    </row>
  </sheetData>
  <mergeCells count="20">
    <mergeCell ref="AB2:AC2"/>
    <mergeCell ref="Z2:AA2"/>
    <mergeCell ref="K2:L2"/>
    <mergeCell ref="X2:Y2"/>
    <mergeCell ref="H2:J2"/>
    <mergeCell ref="C2:C3"/>
    <mergeCell ref="M2:V2"/>
    <mergeCell ref="W2:W3"/>
    <mergeCell ref="A154:B156"/>
    <mergeCell ref="B2:B3"/>
    <mergeCell ref="A2:A3"/>
    <mergeCell ref="A4:A23"/>
    <mergeCell ref="A24:A87"/>
    <mergeCell ref="B121:B153"/>
    <mergeCell ref="B88:B120"/>
    <mergeCell ref="B56:B87"/>
    <mergeCell ref="B24:B55"/>
    <mergeCell ref="B4:B23"/>
    <mergeCell ref="A88:A153"/>
    <mergeCell ref="D2:G2"/>
  </mergeCells>
  <conditionalFormatting sqref="Y49 X24:AC26 X56:AC58 AC28 Y36:Y37 AA36:AA37 AC35:AC37 X45:AC47 X41:AA42 AC41:AC42 X50:AC52 AC30 AA49 AC48:AC49 X31:AC34 Y63:Y65 AA63:AA65 AC63:AC65 X63:X66 Z63:Z66 AB63:AB66 X4:AC9 AC44 X44:AA44 X11:AC18 X19:X20 Z19:Z20 AB19:AB20">
    <cfRule type="cellIs" dxfId="662" priority="1051" operator="equal">
      <formula>"GO"</formula>
    </cfRule>
    <cfRule type="cellIs" dxfId="661" priority="1052" operator="equal">
      <formula>"CAUTION"</formula>
    </cfRule>
    <cfRule type="cellIs" dxfId="660" priority="1053" operator="equal">
      <formula>"NO GO"</formula>
    </cfRule>
  </conditionalFormatting>
  <conditionalFormatting sqref="X53:X54 Z53:Z54 AB53:AB54">
    <cfRule type="cellIs" dxfId="659" priority="1048" operator="equal">
      <formula>"CHECK Restrictions"</formula>
    </cfRule>
    <cfRule type="cellIs" dxfId="658" priority="1049" operator="equal">
      <formula>"GO"</formula>
    </cfRule>
    <cfRule type="cellIs" dxfId="657" priority="1050" operator="equal">
      <formula>"NO GO"</formula>
    </cfRule>
  </conditionalFormatting>
  <conditionalFormatting sqref="Y40 AA40 AC40">
    <cfRule type="cellIs" dxfId="656" priority="1039" operator="equal">
      <formula>"GO"</formula>
    </cfRule>
    <cfRule type="cellIs" dxfId="655" priority="1040" operator="equal">
      <formula>"CAUTION"</formula>
    </cfRule>
    <cfRule type="cellIs" dxfId="654" priority="1041" operator="equal">
      <formula>"NO GO"</formula>
    </cfRule>
  </conditionalFormatting>
  <conditionalFormatting sqref="Y66 AA66 AC66 AC68:AC69 AA68:AA69 Y68:Y69">
    <cfRule type="cellIs" dxfId="653" priority="1033" operator="equal">
      <formula>"GO"</formula>
    </cfRule>
    <cfRule type="cellIs" dxfId="652" priority="1034" operator="equal">
      <formula>"CAUTION"</formula>
    </cfRule>
    <cfRule type="cellIs" dxfId="651" priority="1035" operator="equal">
      <formula>"NO GO"</formula>
    </cfRule>
  </conditionalFormatting>
  <conditionalFormatting sqref="Y72 AA72 AC72">
    <cfRule type="cellIs" dxfId="650" priority="1024" operator="equal">
      <formula>"GO"</formula>
    </cfRule>
    <cfRule type="cellIs" dxfId="649" priority="1025" operator="equal">
      <formula>"CAUTION"</formula>
    </cfRule>
    <cfRule type="cellIs" dxfId="648" priority="1026" operator="equal">
      <formula>"NO GO"</formula>
    </cfRule>
  </conditionalFormatting>
  <conditionalFormatting sqref="Y73:Y74 AA73:AA74 AC73:AC74">
    <cfRule type="cellIs" dxfId="647" priority="1027" operator="equal">
      <formula>"GO"</formula>
    </cfRule>
    <cfRule type="cellIs" dxfId="646" priority="1028" operator="equal">
      <formula>"CAUTION"</formula>
    </cfRule>
    <cfRule type="cellIs" dxfId="645" priority="1029" operator="equal">
      <formula>"NO GO"</formula>
    </cfRule>
  </conditionalFormatting>
  <conditionalFormatting sqref="Y76:Y79 AA76:AA79 AC76:AC79 AC82:AC84 AA82:AA84 Y82:Y84">
    <cfRule type="cellIs" dxfId="644" priority="1021" operator="equal">
      <formula>"GO"</formula>
    </cfRule>
    <cfRule type="cellIs" dxfId="643" priority="1022" operator="equal">
      <formula>"CAUTION"</formula>
    </cfRule>
    <cfRule type="cellIs" dxfId="642" priority="1023" operator="equal">
      <formula>"NO GO"</formula>
    </cfRule>
  </conditionalFormatting>
  <conditionalFormatting sqref="X90:AC90">
    <cfRule type="cellIs" dxfId="641" priority="994" operator="equal">
      <formula>"GO"</formula>
    </cfRule>
    <cfRule type="cellIs" dxfId="640" priority="995" operator="equal">
      <formula>"CAUTION"</formula>
    </cfRule>
    <cfRule type="cellIs" dxfId="639" priority="996" operator="equal">
      <formula>"NO GO"</formula>
    </cfRule>
  </conditionalFormatting>
  <conditionalFormatting sqref="X88:AC88">
    <cfRule type="cellIs" dxfId="638" priority="1000" operator="equal">
      <formula>"GO"</formula>
    </cfRule>
    <cfRule type="cellIs" dxfId="637" priority="1001" operator="equal">
      <formula>"CAUTION"</formula>
    </cfRule>
    <cfRule type="cellIs" dxfId="636" priority="1002" operator="equal">
      <formula>"NO GO"</formula>
    </cfRule>
  </conditionalFormatting>
  <conditionalFormatting sqref="X89:AC89">
    <cfRule type="cellIs" dxfId="635" priority="997" operator="equal">
      <formula>"GO"</formula>
    </cfRule>
    <cfRule type="cellIs" dxfId="634" priority="998" operator="equal">
      <formula>"CAUTION"</formula>
    </cfRule>
    <cfRule type="cellIs" dxfId="633" priority="999" operator="equal">
      <formula>"NO GO"</formula>
    </cfRule>
  </conditionalFormatting>
  <conditionalFormatting sqref="X93:AC95">
    <cfRule type="cellIs" dxfId="632" priority="991" operator="equal">
      <formula>"GO"</formula>
    </cfRule>
    <cfRule type="cellIs" dxfId="631" priority="992" operator="equal">
      <formula>"CAUTION"</formula>
    </cfRule>
    <cfRule type="cellIs" dxfId="630" priority="993" operator="equal">
      <formula>"NO GO"</formula>
    </cfRule>
  </conditionalFormatting>
  <conditionalFormatting sqref="X96:AC96">
    <cfRule type="cellIs" dxfId="629" priority="988" operator="equal">
      <formula>"GO"</formula>
    </cfRule>
    <cfRule type="cellIs" dxfId="628" priority="989" operator="equal">
      <formula>"CAUTION"</formula>
    </cfRule>
    <cfRule type="cellIs" dxfId="627" priority="990" operator="equal">
      <formula>"NO GO"</formula>
    </cfRule>
  </conditionalFormatting>
  <conditionalFormatting sqref="Y98 AA98 AC98">
    <cfRule type="cellIs" dxfId="626" priority="985" operator="equal">
      <formula>"GO"</formula>
    </cfRule>
    <cfRule type="cellIs" dxfId="625" priority="986" operator="equal">
      <formula>"CAUTION"</formula>
    </cfRule>
    <cfRule type="cellIs" dxfId="624" priority="987" operator="equal">
      <formula>"NO GO"</formula>
    </cfRule>
  </conditionalFormatting>
  <conditionalFormatting sqref="X102:AC102">
    <cfRule type="cellIs" dxfId="623" priority="976" operator="equal">
      <formula>"GO"</formula>
    </cfRule>
    <cfRule type="cellIs" dxfId="622" priority="977" operator="equal">
      <formula>"CAUTION"</formula>
    </cfRule>
    <cfRule type="cellIs" dxfId="621" priority="978" operator="equal">
      <formula>"NO GO"</formula>
    </cfRule>
  </conditionalFormatting>
  <conditionalFormatting sqref="Y101 AA101 AC101">
    <cfRule type="cellIs" dxfId="620" priority="979" operator="equal">
      <formula>"GO"</formula>
    </cfRule>
    <cfRule type="cellIs" dxfId="619" priority="980" operator="equal">
      <formula>"CAUTION"</formula>
    </cfRule>
    <cfRule type="cellIs" dxfId="618" priority="981" operator="equal">
      <formula>"NO GO"</formula>
    </cfRule>
  </conditionalFormatting>
  <conditionalFormatting sqref="Y121 AA121 AC121">
    <cfRule type="cellIs" dxfId="617" priority="964" operator="equal">
      <formula>"GO"</formula>
    </cfRule>
    <cfRule type="cellIs" dxfId="616" priority="965" operator="equal">
      <formula>"CAUTION"</formula>
    </cfRule>
    <cfRule type="cellIs" dxfId="615" priority="966" operator="equal">
      <formula>"NO GO"</formula>
    </cfRule>
  </conditionalFormatting>
  <conditionalFormatting sqref="Y105 AA105 AC105">
    <cfRule type="cellIs" dxfId="614" priority="973" operator="equal">
      <formula>"GO"</formula>
    </cfRule>
    <cfRule type="cellIs" dxfId="613" priority="974" operator="equal">
      <formula>"CAUTION"</formula>
    </cfRule>
    <cfRule type="cellIs" dxfId="612" priority="975" operator="equal">
      <formula>"NO GO"</formula>
    </cfRule>
  </conditionalFormatting>
  <conditionalFormatting sqref="Y106:Y107 AA106:AA107 AC106:AC107">
    <cfRule type="cellIs" dxfId="611" priority="970" operator="equal">
      <formula>"GO"</formula>
    </cfRule>
    <cfRule type="cellIs" dxfId="610" priority="971" operator="equal">
      <formula>"CAUTION"</formula>
    </cfRule>
    <cfRule type="cellIs" dxfId="609" priority="972" operator="equal">
      <formula>"NO GO"</formula>
    </cfRule>
  </conditionalFormatting>
  <conditionalFormatting sqref="Y108 AA108 AC108 Y110:Y112 AA110:AA112 AC110:AC112 AC115:AC117 AA115:AA117 Y115:Y117">
    <cfRule type="cellIs" dxfId="608" priority="967" operator="equal">
      <formula>"GO"</formula>
    </cfRule>
    <cfRule type="cellIs" dxfId="607" priority="968" operator="equal">
      <formula>"CAUTION"</formula>
    </cfRule>
    <cfRule type="cellIs" dxfId="606" priority="969" operator="equal">
      <formula>"NO GO"</formula>
    </cfRule>
  </conditionalFormatting>
  <conditionalFormatting sqref="Y123 AA123 AC123">
    <cfRule type="cellIs" dxfId="605" priority="958" operator="equal">
      <formula>"GO"</formula>
    </cfRule>
    <cfRule type="cellIs" dxfId="604" priority="959" operator="equal">
      <formula>"CAUTION"</formula>
    </cfRule>
    <cfRule type="cellIs" dxfId="603" priority="960" operator="equal">
      <formula>"NO GO"</formula>
    </cfRule>
  </conditionalFormatting>
  <conditionalFormatting sqref="Y122 AA122 AC122">
    <cfRule type="cellIs" dxfId="602" priority="961" operator="equal">
      <formula>"GO"</formula>
    </cfRule>
    <cfRule type="cellIs" dxfId="601" priority="962" operator="equal">
      <formula>"CAUTION"</formula>
    </cfRule>
    <cfRule type="cellIs" dxfId="600" priority="963" operator="equal">
      <formula>"NO GO"</formula>
    </cfRule>
  </conditionalFormatting>
  <conditionalFormatting sqref="Y126:Y128 AA126:AA128 AC126:AC128">
    <cfRule type="cellIs" dxfId="599" priority="955" operator="equal">
      <formula>"GO"</formula>
    </cfRule>
    <cfRule type="cellIs" dxfId="598" priority="956" operator="equal">
      <formula>"CAUTION"</formula>
    </cfRule>
    <cfRule type="cellIs" dxfId="597" priority="957" operator="equal">
      <formula>"NO GO"</formula>
    </cfRule>
  </conditionalFormatting>
  <conditionalFormatting sqref="Y129 AA129 AC129">
    <cfRule type="cellIs" dxfId="596" priority="952" operator="equal">
      <formula>"GO"</formula>
    </cfRule>
    <cfRule type="cellIs" dxfId="595" priority="953" operator="equal">
      <formula>"CAUTION"</formula>
    </cfRule>
    <cfRule type="cellIs" dxfId="594" priority="954" operator="equal">
      <formula>"NO GO"</formula>
    </cfRule>
  </conditionalFormatting>
  <conditionalFormatting sqref="Y131 AA131 AC131">
    <cfRule type="cellIs" dxfId="593" priority="949" operator="equal">
      <formula>"GO"</formula>
    </cfRule>
    <cfRule type="cellIs" dxfId="592" priority="950" operator="equal">
      <formula>"CAUTION"</formula>
    </cfRule>
    <cfRule type="cellIs" dxfId="591" priority="951" operator="equal">
      <formula>"NO GO"</formula>
    </cfRule>
  </conditionalFormatting>
  <conditionalFormatting sqref="Y135 AA135 AC135">
    <cfRule type="cellIs" dxfId="590" priority="943" operator="equal">
      <formula>"GO"</formula>
    </cfRule>
    <cfRule type="cellIs" dxfId="589" priority="944" operator="equal">
      <formula>"CAUTION"</formula>
    </cfRule>
    <cfRule type="cellIs" dxfId="588" priority="945" operator="equal">
      <formula>"NO GO"</formula>
    </cfRule>
  </conditionalFormatting>
  <conditionalFormatting sqref="Y141 AA141 AC141 AC143:AC145 AA143:AA145 Y143:Y145 Y148:Y150 AA148:AA150 AC148:AC150">
    <cfRule type="cellIs" dxfId="587" priority="934" operator="equal">
      <formula>"GO"</formula>
    </cfRule>
    <cfRule type="cellIs" dxfId="586" priority="935" operator="equal">
      <formula>"CAUTION"</formula>
    </cfRule>
    <cfRule type="cellIs" dxfId="585" priority="936" operator="equal">
      <formula>"NO GO"</formula>
    </cfRule>
  </conditionalFormatting>
  <conditionalFormatting sqref="Y138 AA138 AC138">
    <cfRule type="cellIs" dxfId="584" priority="940" operator="equal">
      <formula>"GO"</formula>
    </cfRule>
    <cfRule type="cellIs" dxfId="583" priority="941" operator="equal">
      <formula>"CAUTION"</formula>
    </cfRule>
    <cfRule type="cellIs" dxfId="582" priority="942" operator="equal">
      <formula>"NO GO"</formula>
    </cfRule>
  </conditionalFormatting>
  <conditionalFormatting sqref="Y139:Y140 AA139:AA140 AC139:AC140">
    <cfRule type="cellIs" dxfId="581" priority="937" operator="equal">
      <formula>"GO"</formula>
    </cfRule>
    <cfRule type="cellIs" dxfId="580" priority="938" operator="equal">
      <formula>"CAUTION"</formula>
    </cfRule>
    <cfRule type="cellIs" dxfId="579" priority="939" operator="equal">
      <formula>"NO GO"</formula>
    </cfRule>
  </conditionalFormatting>
  <conditionalFormatting sqref="X151:X153 Z151:Z153 AB151:AB153">
    <cfRule type="cellIs" dxfId="578" priority="886" operator="equal">
      <formula>"CHECK Restrictions"</formula>
    </cfRule>
    <cfRule type="cellIs" dxfId="577" priority="887" operator="equal">
      <formula>"GO"</formula>
    </cfRule>
    <cfRule type="cellIs" dxfId="576" priority="888" operator="equal">
      <formula>"NO GO"</formula>
    </cfRule>
  </conditionalFormatting>
  <conditionalFormatting sqref="X154 Z154 AB154">
    <cfRule type="cellIs" dxfId="575" priority="883" operator="equal">
      <formula>"CHECK Restrictions"</formula>
    </cfRule>
    <cfRule type="cellIs" dxfId="574" priority="884" operator="equal">
      <formula>"GO"</formula>
    </cfRule>
    <cfRule type="cellIs" dxfId="573" priority="885" operator="equal">
      <formula>"NO GO"</formula>
    </cfRule>
  </conditionalFormatting>
  <conditionalFormatting sqref="X21:X22 Z21:Z22 AB21:AB22">
    <cfRule type="cellIs" dxfId="572" priority="898" operator="equal">
      <formula>"CHECK Restrictions"</formula>
    </cfRule>
    <cfRule type="cellIs" dxfId="571" priority="899" operator="equal">
      <formula>"GO"</formula>
    </cfRule>
    <cfRule type="cellIs" dxfId="570" priority="900" operator="equal">
      <formula>"NO GO"</formula>
    </cfRule>
  </conditionalFormatting>
  <conditionalFormatting sqref="X85:X86 Z85:Z86 AB85:AB86">
    <cfRule type="cellIs" dxfId="569" priority="895" operator="equal">
      <formula>"CHECK Restrictions"</formula>
    </cfRule>
    <cfRule type="cellIs" dxfId="568" priority="896" operator="equal">
      <formula>"GO"</formula>
    </cfRule>
    <cfRule type="cellIs" dxfId="567" priority="897" operator="equal">
      <formula>"NO GO"</formula>
    </cfRule>
  </conditionalFormatting>
  <conditionalFormatting sqref="X118:X119 Z118:Z119 AB118:AB119">
    <cfRule type="cellIs" dxfId="566" priority="889" operator="equal">
      <formula>"CHECK Restrictions"</formula>
    </cfRule>
    <cfRule type="cellIs" dxfId="565" priority="890" operator="equal">
      <formula>"GO"</formula>
    </cfRule>
    <cfRule type="cellIs" dxfId="564" priority="891" operator="equal">
      <formula>"NO GO"</formula>
    </cfRule>
  </conditionalFormatting>
  <conditionalFormatting sqref="X40">
    <cfRule type="cellIs" dxfId="563" priority="880" operator="equal">
      <formula>"GO"</formula>
    </cfRule>
    <cfRule type="cellIs" dxfId="562" priority="881" operator="equal">
      <formula>"CAUTION"</formula>
    </cfRule>
    <cfRule type="cellIs" dxfId="561" priority="882" operator="equal">
      <formula>"NO GO"</formula>
    </cfRule>
  </conditionalFormatting>
  <conditionalFormatting sqref="Z40">
    <cfRule type="cellIs" dxfId="560" priority="877" operator="equal">
      <formula>"GO"</formula>
    </cfRule>
    <cfRule type="cellIs" dxfId="559" priority="878" operator="equal">
      <formula>"CAUTION"</formula>
    </cfRule>
    <cfRule type="cellIs" dxfId="558" priority="879" operator="equal">
      <formula>"NO GO"</formula>
    </cfRule>
  </conditionalFormatting>
  <conditionalFormatting sqref="AB40">
    <cfRule type="cellIs" dxfId="557" priority="874" operator="equal">
      <formula>"GO"</formula>
    </cfRule>
    <cfRule type="cellIs" dxfId="556" priority="875" operator="equal">
      <formula>"CAUTION"</formula>
    </cfRule>
    <cfRule type="cellIs" dxfId="555" priority="876" operator="equal">
      <formula>"NO GO"</formula>
    </cfRule>
  </conditionalFormatting>
  <conditionalFormatting sqref="AB41">
    <cfRule type="cellIs" dxfId="554" priority="871" operator="equal">
      <formula>"GO"</formula>
    </cfRule>
    <cfRule type="cellIs" dxfId="553" priority="872" operator="equal">
      <formula>"CAUTION"</formula>
    </cfRule>
    <cfRule type="cellIs" dxfId="552" priority="873" operator="equal">
      <formula>"NO GO"</formula>
    </cfRule>
  </conditionalFormatting>
  <conditionalFormatting sqref="AB42">
    <cfRule type="cellIs" dxfId="551" priority="868" operator="equal">
      <formula>"GO"</formula>
    </cfRule>
    <cfRule type="cellIs" dxfId="550" priority="869" operator="equal">
      <formula>"CAUTION"</formula>
    </cfRule>
    <cfRule type="cellIs" dxfId="549" priority="870" operator="equal">
      <formula>"NO GO"</formula>
    </cfRule>
  </conditionalFormatting>
  <conditionalFormatting sqref="AB44">
    <cfRule type="cellIs" dxfId="548" priority="865" operator="equal">
      <formula>"GO"</formula>
    </cfRule>
    <cfRule type="cellIs" dxfId="547" priority="866" operator="equal">
      <formula>"CAUTION"</formula>
    </cfRule>
    <cfRule type="cellIs" dxfId="546" priority="867" operator="equal">
      <formula>"NO GO"</formula>
    </cfRule>
  </conditionalFormatting>
  <conditionalFormatting sqref="X73:X74 X82:X84 X76:X79">
    <cfRule type="cellIs" dxfId="545" priority="856" operator="equal">
      <formula>"GO"</formula>
    </cfRule>
    <cfRule type="cellIs" dxfId="544" priority="857" operator="equal">
      <formula>"CAUTION"</formula>
    </cfRule>
    <cfRule type="cellIs" dxfId="543" priority="858" operator="equal">
      <formula>"NO GO"</formula>
    </cfRule>
  </conditionalFormatting>
  <conditionalFormatting sqref="AB72">
    <cfRule type="cellIs" dxfId="542" priority="826" operator="equal">
      <formula>"GO"</formula>
    </cfRule>
    <cfRule type="cellIs" dxfId="541" priority="827" operator="equal">
      <formula>"CAUTION"</formula>
    </cfRule>
    <cfRule type="cellIs" dxfId="540" priority="828" operator="equal">
      <formula>"NO GO"</formula>
    </cfRule>
  </conditionalFormatting>
  <conditionalFormatting sqref="X72">
    <cfRule type="cellIs" dxfId="539" priority="850" operator="equal">
      <formula>"GO"</formula>
    </cfRule>
    <cfRule type="cellIs" dxfId="538" priority="851" operator="equal">
      <formula>"CAUTION"</formula>
    </cfRule>
    <cfRule type="cellIs" dxfId="537" priority="852" operator="equal">
      <formula>"NO GO"</formula>
    </cfRule>
  </conditionalFormatting>
  <conditionalFormatting sqref="Z73:Z74 Z82:Z84 Z76:Z79">
    <cfRule type="cellIs" dxfId="536" priority="841" operator="equal">
      <formula>"GO"</formula>
    </cfRule>
    <cfRule type="cellIs" dxfId="535" priority="842" operator="equal">
      <formula>"CAUTION"</formula>
    </cfRule>
    <cfRule type="cellIs" dxfId="534" priority="843" operator="equal">
      <formula>"NO GO"</formula>
    </cfRule>
  </conditionalFormatting>
  <conditionalFormatting sqref="AB77:AB79 AB82:AB84">
    <cfRule type="cellIs" dxfId="533" priority="832" operator="equal">
      <formula>"GO"</formula>
    </cfRule>
    <cfRule type="cellIs" dxfId="532" priority="833" operator="equal">
      <formula>"CAUTION"</formula>
    </cfRule>
    <cfRule type="cellIs" dxfId="531" priority="834" operator="equal">
      <formula>"NO GO"</formula>
    </cfRule>
  </conditionalFormatting>
  <conditionalFormatting sqref="Z72">
    <cfRule type="cellIs" dxfId="530" priority="835" operator="equal">
      <formula>"GO"</formula>
    </cfRule>
    <cfRule type="cellIs" dxfId="529" priority="836" operator="equal">
      <formula>"CAUTION"</formula>
    </cfRule>
    <cfRule type="cellIs" dxfId="528" priority="837" operator="equal">
      <formula>"NO GO"</formula>
    </cfRule>
  </conditionalFormatting>
  <conditionalFormatting sqref="AB73">
    <cfRule type="cellIs" dxfId="527" priority="823" operator="equal">
      <formula>"GO"</formula>
    </cfRule>
    <cfRule type="cellIs" dxfId="526" priority="824" operator="equal">
      <formula>"CAUTION"</formula>
    </cfRule>
    <cfRule type="cellIs" dxfId="525" priority="825" operator="equal">
      <formula>"NO GO"</formula>
    </cfRule>
  </conditionalFormatting>
  <conditionalFormatting sqref="AB74">
    <cfRule type="cellIs" dxfId="524" priority="820" operator="equal">
      <formula>"GO"</formula>
    </cfRule>
    <cfRule type="cellIs" dxfId="523" priority="821" operator="equal">
      <formula>"CAUTION"</formula>
    </cfRule>
    <cfRule type="cellIs" dxfId="522" priority="822" operator="equal">
      <formula>"NO GO"</formula>
    </cfRule>
  </conditionalFormatting>
  <conditionalFormatting sqref="AB76">
    <cfRule type="cellIs" dxfId="521" priority="817" operator="equal">
      <formula>"GO"</formula>
    </cfRule>
    <cfRule type="cellIs" dxfId="520" priority="818" operator="equal">
      <formula>"CAUTION"</formula>
    </cfRule>
    <cfRule type="cellIs" dxfId="519" priority="819" operator="equal">
      <formula>"NO GO"</formula>
    </cfRule>
  </conditionalFormatting>
  <conditionalFormatting sqref="X105">
    <cfRule type="cellIs" dxfId="518" priority="772" operator="equal">
      <formula>"GO"</formula>
    </cfRule>
    <cfRule type="cellIs" dxfId="517" priority="773" operator="equal">
      <formula>"CAUTION"</formula>
    </cfRule>
    <cfRule type="cellIs" dxfId="516" priority="774" operator="equal">
      <formula>"NO GO"</formula>
    </cfRule>
  </conditionalFormatting>
  <conditionalFormatting sqref="X106">
    <cfRule type="cellIs" dxfId="515" priority="769" operator="equal">
      <formula>"GO"</formula>
    </cfRule>
    <cfRule type="cellIs" dxfId="514" priority="770" operator="equal">
      <formula>"CAUTION"</formula>
    </cfRule>
    <cfRule type="cellIs" dxfId="513" priority="771" operator="equal">
      <formula>"NO GO"</formula>
    </cfRule>
  </conditionalFormatting>
  <conditionalFormatting sqref="X107">
    <cfRule type="cellIs" dxfId="512" priority="766" operator="equal">
      <formula>"GO"</formula>
    </cfRule>
    <cfRule type="cellIs" dxfId="511" priority="767" operator="equal">
      <formula>"CAUTION"</formula>
    </cfRule>
    <cfRule type="cellIs" dxfId="510" priority="768" operator="equal">
      <formula>"NO GO"</formula>
    </cfRule>
  </conditionalFormatting>
  <conditionalFormatting sqref="X108">
    <cfRule type="cellIs" dxfId="509" priority="763" operator="equal">
      <formula>"GO"</formula>
    </cfRule>
    <cfRule type="cellIs" dxfId="508" priority="764" operator="equal">
      <formula>"CAUTION"</formula>
    </cfRule>
    <cfRule type="cellIs" dxfId="507" priority="765" operator="equal">
      <formula>"NO GO"</formula>
    </cfRule>
  </conditionalFormatting>
  <conditionalFormatting sqref="X110">
    <cfRule type="cellIs" dxfId="506" priority="760" operator="equal">
      <formula>"GO"</formula>
    </cfRule>
    <cfRule type="cellIs" dxfId="505" priority="761" operator="equal">
      <formula>"CAUTION"</formula>
    </cfRule>
    <cfRule type="cellIs" dxfId="504" priority="762" operator="equal">
      <formula>"NO GO"</formula>
    </cfRule>
  </conditionalFormatting>
  <conditionalFormatting sqref="X111">
    <cfRule type="cellIs" dxfId="503" priority="757" operator="equal">
      <formula>"GO"</formula>
    </cfRule>
    <cfRule type="cellIs" dxfId="502" priority="758" operator="equal">
      <formula>"CAUTION"</formula>
    </cfRule>
    <cfRule type="cellIs" dxfId="501" priority="759" operator="equal">
      <formula>"NO GO"</formula>
    </cfRule>
  </conditionalFormatting>
  <conditionalFormatting sqref="X112">
    <cfRule type="cellIs" dxfId="500" priority="754" operator="equal">
      <formula>"GO"</formula>
    </cfRule>
    <cfRule type="cellIs" dxfId="499" priority="755" operator="equal">
      <formula>"CAUTION"</formula>
    </cfRule>
    <cfRule type="cellIs" dxfId="498" priority="756" operator="equal">
      <formula>"NO GO"</formula>
    </cfRule>
  </conditionalFormatting>
  <conditionalFormatting sqref="X115">
    <cfRule type="cellIs" dxfId="497" priority="745" operator="equal">
      <formula>"GO"</formula>
    </cfRule>
    <cfRule type="cellIs" dxfId="496" priority="746" operator="equal">
      <formula>"CAUTION"</formula>
    </cfRule>
    <cfRule type="cellIs" dxfId="495" priority="747" operator="equal">
      <formula>"NO GO"</formula>
    </cfRule>
  </conditionalFormatting>
  <conditionalFormatting sqref="X116">
    <cfRule type="cellIs" dxfId="494" priority="742" operator="equal">
      <formula>"GO"</formula>
    </cfRule>
    <cfRule type="cellIs" dxfId="493" priority="743" operator="equal">
      <formula>"CAUTION"</formula>
    </cfRule>
    <cfRule type="cellIs" dxfId="492" priority="744" operator="equal">
      <formula>"NO GO"</formula>
    </cfRule>
  </conditionalFormatting>
  <conditionalFormatting sqref="X117">
    <cfRule type="cellIs" dxfId="491" priority="739" operator="equal">
      <formula>"GO"</formula>
    </cfRule>
    <cfRule type="cellIs" dxfId="490" priority="740" operator="equal">
      <formula>"CAUTION"</formula>
    </cfRule>
    <cfRule type="cellIs" dxfId="489" priority="741" operator="equal">
      <formula>"NO GO"</formula>
    </cfRule>
  </conditionalFormatting>
  <conditionalFormatting sqref="Z105">
    <cfRule type="cellIs" dxfId="488" priority="730" operator="equal">
      <formula>"GO"</formula>
    </cfRule>
    <cfRule type="cellIs" dxfId="487" priority="731" operator="equal">
      <formula>"CAUTION"</formula>
    </cfRule>
    <cfRule type="cellIs" dxfId="486" priority="732" operator="equal">
      <formula>"NO GO"</formula>
    </cfRule>
  </conditionalFormatting>
  <conditionalFormatting sqref="Z106">
    <cfRule type="cellIs" dxfId="485" priority="727" operator="equal">
      <formula>"GO"</formula>
    </cfRule>
    <cfRule type="cellIs" dxfId="484" priority="728" operator="equal">
      <formula>"CAUTION"</formula>
    </cfRule>
    <cfRule type="cellIs" dxfId="483" priority="729" operator="equal">
      <formula>"NO GO"</formula>
    </cfRule>
  </conditionalFormatting>
  <conditionalFormatting sqref="Z107">
    <cfRule type="cellIs" dxfId="482" priority="724" operator="equal">
      <formula>"GO"</formula>
    </cfRule>
    <cfRule type="cellIs" dxfId="481" priority="725" operator="equal">
      <formula>"CAUTION"</formula>
    </cfRule>
    <cfRule type="cellIs" dxfId="480" priority="726" operator="equal">
      <formula>"NO GO"</formula>
    </cfRule>
  </conditionalFormatting>
  <conditionalFormatting sqref="Z108">
    <cfRule type="cellIs" dxfId="479" priority="721" operator="equal">
      <formula>"GO"</formula>
    </cfRule>
    <cfRule type="cellIs" dxfId="478" priority="722" operator="equal">
      <formula>"CAUTION"</formula>
    </cfRule>
    <cfRule type="cellIs" dxfId="477" priority="723" operator="equal">
      <formula>"NO GO"</formula>
    </cfRule>
  </conditionalFormatting>
  <conditionalFormatting sqref="Z110">
    <cfRule type="cellIs" dxfId="476" priority="718" operator="equal">
      <formula>"GO"</formula>
    </cfRule>
    <cfRule type="cellIs" dxfId="475" priority="719" operator="equal">
      <formula>"CAUTION"</formula>
    </cfRule>
    <cfRule type="cellIs" dxfId="474" priority="720" operator="equal">
      <formula>"NO GO"</formula>
    </cfRule>
  </conditionalFormatting>
  <conditionalFormatting sqref="Z111">
    <cfRule type="cellIs" dxfId="473" priority="715" operator="equal">
      <formula>"GO"</formula>
    </cfRule>
    <cfRule type="cellIs" dxfId="472" priority="716" operator="equal">
      <formula>"CAUTION"</formula>
    </cfRule>
    <cfRule type="cellIs" dxfId="471" priority="717" operator="equal">
      <formula>"NO GO"</formula>
    </cfRule>
  </conditionalFormatting>
  <conditionalFormatting sqref="Z112">
    <cfRule type="cellIs" dxfId="470" priority="712" operator="equal">
      <formula>"GO"</formula>
    </cfRule>
    <cfRule type="cellIs" dxfId="469" priority="713" operator="equal">
      <formula>"CAUTION"</formula>
    </cfRule>
    <cfRule type="cellIs" dxfId="468" priority="714" operator="equal">
      <formula>"NO GO"</formula>
    </cfRule>
  </conditionalFormatting>
  <conditionalFormatting sqref="Z115">
    <cfRule type="cellIs" dxfId="467" priority="706" operator="equal">
      <formula>"GO"</formula>
    </cfRule>
    <cfRule type="cellIs" dxfId="466" priority="707" operator="equal">
      <formula>"CAUTION"</formula>
    </cfRule>
    <cfRule type="cellIs" dxfId="465" priority="708" operator="equal">
      <formula>"NO GO"</formula>
    </cfRule>
  </conditionalFormatting>
  <conditionalFormatting sqref="Z116">
    <cfRule type="cellIs" dxfId="464" priority="703" operator="equal">
      <formula>"GO"</formula>
    </cfRule>
    <cfRule type="cellIs" dxfId="463" priority="704" operator="equal">
      <formula>"CAUTION"</formula>
    </cfRule>
    <cfRule type="cellIs" dxfId="462" priority="705" operator="equal">
      <formula>"NO GO"</formula>
    </cfRule>
  </conditionalFormatting>
  <conditionalFormatting sqref="Z117">
    <cfRule type="cellIs" dxfId="461" priority="700" operator="equal">
      <formula>"GO"</formula>
    </cfRule>
    <cfRule type="cellIs" dxfId="460" priority="701" operator="equal">
      <formula>"CAUTION"</formula>
    </cfRule>
    <cfRule type="cellIs" dxfId="459" priority="702" operator="equal">
      <formula>"NO GO"</formula>
    </cfRule>
  </conditionalFormatting>
  <conditionalFormatting sqref="AB105">
    <cfRule type="cellIs" dxfId="458" priority="694" operator="equal">
      <formula>"GO"</formula>
    </cfRule>
    <cfRule type="cellIs" dxfId="457" priority="695" operator="equal">
      <formula>"CAUTION"</formula>
    </cfRule>
    <cfRule type="cellIs" dxfId="456" priority="696" operator="equal">
      <formula>"NO GO"</formula>
    </cfRule>
  </conditionalFormatting>
  <conditionalFormatting sqref="AB106">
    <cfRule type="cellIs" dxfId="455" priority="691" operator="equal">
      <formula>"GO"</formula>
    </cfRule>
    <cfRule type="cellIs" dxfId="454" priority="692" operator="equal">
      <formula>"CAUTION"</formula>
    </cfRule>
    <cfRule type="cellIs" dxfId="453" priority="693" operator="equal">
      <formula>"NO GO"</formula>
    </cfRule>
  </conditionalFormatting>
  <conditionalFormatting sqref="AB107">
    <cfRule type="cellIs" dxfId="452" priority="688" operator="equal">
      <formula>"GO"</formula>
    </cfRule>
    <cfRule type="cellIs" dxfId="451" priority="689" operator="equal">
      <formula>"CAUTION"</formula>
    </cfRule>
    <cfRule type="cellIs" dxfId="450" priority="690" operator="equal">
      <formula>"NO GO"</formula>
    </cfRule>
  </conditionalFormatting>
  <conditionalFormatting sqref="AB108">
    <cfRule type="cellIs" dxfId="449" priority="685" operator="equal">
      <formula>"GO"</formula>
    </cfRule>
    <cfRule type="cellIs" dxfId="448" priority="686" operator="equal">
      <formula>"CAUTION"</formula>
    </cfRule>
    <cfRule type="cellIs" dxfId="447" priority="687" operator="equal">
      <formula>"NO GO"</formula>
    </cfRule>
  </conditionalFormatting>
  <conditionalFormatting sqref="AB110">
    <cfRule type="cellIs" dxfId="446" priority="682" operator="equal">
      <formula>"GO"</formula>
    </cfRule>
    <cfRule type="cellIs" dxfId="445" priority="683" operator="equal">
      <formula>"CAUTION"</formula>
    </cfRule>
    <cfRule type="cellIs" dxfId="444" priority="684" operator="equal">
      <formula>"NO GO"</formula>
    </cfRule>
  </conditionalFormatting>
  <conditionalFormatting sqref="AB111">
    <cfRule type="cellIs" dxfId="443" priority="679" operator="equal">
      <formula>"GO"</formula>
    </cfRule>
    <cfRule type="cellIs" dxfId="442" priority="680" operator="equal">
      <formula>"CAUTION"</formula>
    </cfRule>
    <cfRule type="cellIs" dxfId="441" priority="681" operator="equal">
      <formula>"NO GO"</formula>
    </cfRule>
  </conditionalFormatting>
  <conditionalFormatting sqref="AB112">
    <cfRule type="cellIs" dxfId="440" priority="676" operator="equal">
      <formula>"GO"</formula>
    </cfRule>
    <cfRule type="cellIs" dxfId="439" priority="677" operator="equal">
      <formula>"CAUTION"</formula>
    </cfRule>
    <cfRule type="cellIs" dxfId="438" priority="678" operator="equal">
      <formula>"NO GO"</formula>
    </cfRule>
  </conditionalFormatting>
  <conditionalFormatting sqref="AB115">
    <cfRule type="cellIs" dxfId="437" priority="667" operator="equal">
      <formula>"GO"</formula>
    </cfRule>
    <cfRule type="cellIs" dxfId="436" priority="668" operator="equal">
      <formula>"CAUTION"</formula>
    </cfRule>
    <cfRule type="cellIs" dxfId="435" priority="669" operator="equal">
      <formula>"NO GO"</formula>
    </cfRule>
  </conditionalFormatting>
  <conditionalFormatting sqref="AB116">
    <cfRule type="cellIs" dxfId="434" priority="664" operator="equal">
      <formula>"GO"</formula>
    </cfRule>
    <cfRule type="cellIs" dxfId="433" priority="665" operator="equal">
      <formula>"CAUTION"</formula>
    </cfRule>
    <cfRule type="cellIs" dxfId="432" priority="666" operator="equal">
      <formula>"NO GO"</formula>
    </cfRule>
  </conditionalFormatting>
  <conditionalFormatting sqref="AB117">
    <cfRule type="cellIs" dxfId="431" priority="661" operator="equal">
      <formula>"GO"</formula>
    </cfRule>
    <cfRule type="cellIs" dxfId="430" priority="662" operator="equal">
      <formula>"CAUTION"</formula>
    </cfRule>
    <cfRule type="cellIs" dxfId="429" priority="663" operator="equal">
      <formula>"NO GO"</formula>
    </cfRule>
  </conditionalFormatting>
  <conditionalFormatting sqref="X121">
    <cfRule type="cellIs" dxfId="428" priority="655" operator="equal">
      <formula>"GO"</formula>
    </cfRule>
    <cfRule type="cellIs" dxfId="427" priority="656" operator="equal">
      <formula>"CAUTION"</formula>
    </cfRule>
    <cfRule type="cellIs" dxfId="426" priority="657" operator="equal">
      <formula>"NO GO"</formula>
    </cfRule>
  </conditionalFormatting>
  <conditionalFormatting sqref="X123">
    <cfRule type="cellIs" dxfId="425" priority="649" operator="equal">
      <formula>"GO"</formula>
    </cfRule>
    <cfRule type="cellIs" dxfId="424" priority="650" operator="equal">
      <formula>"CAUTION"</formula>
    </cfRule>
    <cfRule type="cellIs" dxfId="423" priority="651" operator="equal">
      <formula>"NO GO"</formula>
    </cfRule>
  </conditionalFormatting>
  <conditionalFormatting sqref="X122">
    <cfRule type="cellIs" dxfId="422" priority="652" operator="equal">
      <formula>"GO"</formula>
    </cfRule>
    <cfRule type="cellIs" dxfId="421" priority="653" operator="equal">
      <formula>"CAUTION"</formula>
    </cfRule>
    <cfRule type="cellIs" dxfId="420" priority="654" operator="equal">
      <formula>"NO GO"</formula>
    </cfRule>
  </conditionalFormatting>
  <conditionalFormatting sqref="X126:X128">
    <cfRule type="cellIs" dxfId="419" priority="646" operator="equal">
      <formula>"GO"</formula>
    </cfRule>
    <cfRule type="cellIs" dxfId="418" priority="647" operator="equal">
      <formula>"CAUTION"</formula>
    </cfRule>
    <cfRule type="cellIs" dxfId="417" priority="648" operator="equal">
      <formula>"NO GO"</formula>
    </cfRule>
  </conditionalFormatting>
  <conditionalFormatting sqref="X129">
    <cfRule type="cellIs" dxfId="416" priority="643" operator="equal">
      <formula>"GO"</formula>
    </cfRule>
    <cfRule type="cellIs" dxfId="415" priority="644" operator="equal">
      <formula>"CAUTION"</formula>
    </cfRule>
    <cfRule type="cellIs" dxfId="414" priority="645" operator="equal">
      <formula>"NO GO"</formula>
    </cfRule>
  </conditionalFormatting>
  <conditionalFormatting sqref="X135">
    <cfRule type="cellIs" dxfId="413" priority="631" operator="equal">
      <formula>"GO"</formula>
    </cfRule>
    <cfRule type="cellIs" dxfId="412" priority="632" operator="equal">
      <formula>"CAUTION"</formula>
    </cfRule>
    <cfRule type="cellIs" dxfId="411" priority="633" operator="equal">
      <formula>"NO GO"</formula>
    </cfRule>
  </conditionalFormatting>
  <conditionalFormatting sqref="X138">
    <cfRule type="cellIs" dxfId="410" priority="622" operator="equal">
      <formula>"GO"</formula>
    </cfRule>
    <cfRule type="cellIs" dxfId="409" priority="623" operator="equal">
      <formula>"CAUTION"</formula>
    </cfRule>
    <cfRule type="cellIs" dxfId="408" priority="624" operator="equal">
      <formula>"NO GO"</formula>
    </cfRule>
  </conditionalFormatting>
  <conditionalFormatting sqref="X139">
    <cfRule type="cellIs" dxfId="407" priority="619" operator="equal">
      <formula>"GO"</formula>
    </cfRule>
    <cfRule type="cellIs" dxfId="406" priority="620" operator="equal">
      <formula>"CAUTION"</formula>
    </cfRule>
    <cfRule type="cellIs" dxfId="405" priority="621" operator="equal">
      <formula>"NO GO"</formula>
    </cfRule>
  </conditionalFormatting>
  <conditionalFormatting sqref="X140">
    <cfRule type="cellIs" dxfId="404" priority="616" operator="equal">
      <formula>"GO"</formula>
    </cfRule>
    <cfRule type="cellIs" dxfId="403" priority="617" operator="equal">
      <formula>"CAUTION"</formula>
    </cfRule>
    <cfRule type="cellIs" dxfId="402" priority="618" operator="equal">
      <formula>"NO GO"</formula>
    </cfRule>
  </conditionalFormatting>
  <conditionalFormatting sqref="X141">
    <cfRule type="cellIs" dxfId="401" priority="613" operator="equal">
      <formula>"GO"</formula>
    </cfRule>
    <cfRule type="cellIs" dxfId="400" priority="614" operator="equal">
      <formula>"CAUTION"</formula>
    </cfRule>
    <cfRule type="cellIs" dxfId="399" priority="615" operator="equal">
      <formula>"NO GO"</formula>
    </cfRule>
  </conditionalFormatting>
  <conditionalFormatting sqref="X143">
    <cfRule type="cellIs" dxfId="398" priority="610" operator="equal">
      <formula>"GO"</formula>
    </cfRule>
    <cfRule type="cellIs" dxfId="397" priority="611" operator="equal">
      <formula>"CAUTION"</formula>
    </cfRule>
    <cfRule type="cellIs" dxfId="396" priority="612" operator="equal">
      <formula>"NO GO"</formula>
    </cfRule>
  </conditionalFormatting>
  <conditionalFormatting sqref="X144">
    <cfRule type="cellIs" dxfId="395" priority="607" operator="equal">
      <formula>"GO"</formula>
    </cfRule>
    <cfRule type="cellIs" dxfId="394" priority="608" operator="equal">
      <formula>"CAUTION"</formula>
    </cfRule>
    <cfRule type="cellIs" dxfId="393" priority="609" operator="equal">
      <formula>"NO GO"</formula>
    </cfRule>
  </conditionalFormatting>
  <conditionalFormatting sqref="X145">
    <cfRule type="cellIs" dxfId="392" priority="604" operator="equal">
      <formula>"GO"</formula>
    </cfRule>
    <cfRule type="cellIs" dxfId="391" priority="605" operator="equal">
      <formula>"CAUTION"</formula>
    </cfRule>
    <cfRule type="cellIs" dxfId="390" priority="606" operator="equal">
      <formula>"NO GO"</formula>
    </cfRule>
  </conditionalFormatting>
  <conditionalFormatting sqref="X148">
    <cfRule type="cellIs" dxfId="389" priority="601" operator="equal">
      <formula>"GO"</formula>
    </cfRule>
    <cfRule type="cellIs" dxfId="388" priority="602" operator="equal">
      <formula>"CAUTION"</formula>
    </cfRule>
    <cfRule type="cellIs" dxfId="387" priority="603" operator="equal">
      <formula>"NO GO"</formula>
    </cfRule>
  </conditionalFormatting>
  <conditionalFormatting sqref="X149">
    <cfRule type="cellIs" dxfId="386" priority="598" operator="equal">
      <formula>"GO"</formula>
    </cfRule>
    <cfRule type="cellIs" dxfId="385" priority="599" operator="equal">
      <formula>"CAUTION"</formula>
    </cfRule>
    <cfRule type="cellIs" dxfId="384" priority="600" operator="equal">
      <formula>"NO GO"</formula>
    </cfRule>
  </conditionalFormatting>
  <conditionalFormatting sqref="X150">
    <cfRule type="cellIs" dxfId="383" priority="595" operator="equal">
      <formula>"GO"</formula>
    </cfRule>
    <cfRule type="cellIs" dxfId="382" priority="596" operator="equal">
      <formula>"CAUTION"</formula>
    </cfRule>
    <cfRule type="cellIs" dxfId="381" priority="597" operator="equal">
      <formula>"NO GO"</formula>
    </cfRule>
  </conditionalFormatting>
  <conditionalFormatting sqref="Z123">
    <cfRule type="cellIs" dxfId="380" priority="580" operator="equal">
      <formula>"GO"</formula>
    </cfRule>
    <cfRule type="cellIs" dxfId="379" priority="581" operator="equal">
      <formula>"CAUTION"</formula>
    </cfRule>
    <cfRule type="cellIs" dxfId="378" priority="582" operator="equal">
      <formula>"NO GO"</formula>
    </cfRule>
  </conditionalFormatting>
  <conditionalFormatting sqref="Z121">
    <cfRule type="cellIs" dxfId="377" priority="586" operator="equal">
      <formula>"GO"</formula>
    </cfRule>
    <cfRule type="cellIs" dxfId="376" priority="587" operator="equal">
      <formula>"CAUTION"</formula>
    </cfRule>
    <cfRule type="cellIs" dxfId="375" priority="588" operator="equal">
      <formula>"NO GO"</formula>
    </cfRule>
  </conditionalFormatting>
  <conditionalFormatting sqref="Z122">
    <cfRule type="cellIs" dxfId="374" priority="583" operator="equal">
      <formula>"GO"</formula>
    </cfRule>
    <cfRule type="cellIs" dxfId="373" priority="584" operator="equal">
      <formula>"CAUTION"</formula>
    </cfRule>
    <cfRule type="cellIs" dxfId="372" priority="585" operator="equal">
      <formula>"NO GO"</formula>
    </cfRule>
  </conditionalFormatting>
  <conditionalFormatting sqref="Z126:Z128">
    <cfRule type="cellIs" dxfId="371" priority="577" operator="equal">
      <formula>"GO"</formula>
    </cfRule>
    <cfRule type="cellIs" dxfId="370" priority="578" operator="equal">
      <formula>"CAUTION"</formula>
    </cfRule>
    <cfRule type="cellIs" dxfId="369" priority="579" operator="equal">
      <formula>"NO GO"</formula>
    </cfRule>
  </conditionalFormatting>
  <conditionalFormatting sqref="Z135">
    <cfRule type="cellIs" dxfId="368" priority="562" operator="equal">
      <formula>"GO"</formula>
    </cfRule>
    <cfRule type="cellIs" dxfId="367" priority="563" operator="equal">
      <formula>"CAUTION"</formula>
    </cfRule>
    <cfRule type="cellIs" dxfId="366" priority="564" operator="equal">
      <formula>"NO GO"</formula>
    </cfRule>
  </conditionalFormatting>
  <conditionalFormatting sqref="Z138">
    <cfRule type="cellIs" dxfId="365" priority="553" operator="equal">
      <formula>"GO"</formula>
    </cfRule>
    <cfRule type="cellIs" dxfId="364" priority="554" operator="equal">
      <formula>"CAUTION"</formula>
    </cfRule>
    <cfRule type="cellIs" dxfId="363" priority="555" operator="equal">
      <formula>"NO GO"</formula>
    </cfRule>
  </conditionalFormatting>
  <conditionalFormatting sqref="Z139">
    <cfRule type="cellIs" dxfId="362" priority="550" operator="equal">
      <formula>"GO"</formula>
    </cfRule>
    <cfRule type="cellIs" dxfId="361" priority="551" operator="equal">
      <formula>"CAUTION"</formula>
    </cfRule>
    <cfRule type="cellIs" dxfId="360" priority="552" operator="equal">
      <formula>"NO GO"</formula>
    </cfRule>
  </conditionalFormatting>
  <conditionalFormatting sqref="Z140">
    <cfRule type="cellIs" dxfId="359" priority="547" operator="equal">
      <formula>"GO"</formula>
    </cfRule>
    <cfRule type="cellIs" dxfId="358" priority="548" operator="equal">
      <formula>"CAUTION"</formula>
    </cfRule>
    <cfRule type="cellIs" dxfId="357" priority="549" operator="equal">
      <formula>"NO GO"</formula>
    </cfRule>
  </conditionalFormatting>
  <conditionalFormatting sqref="Z141">
    <cfRule type="cellIs" dxfId="356" priority="544" operator="equal">
      <formula>"GO"</formula>
    </cfRule>
    <cfRule type="cellIs" dxfId="355" priority="545" operator="equal">
      <formula>"CAUTION"</formula>
    </cfRule>
    <cfRule type="cellIs" dxfId="354" priority="546" operator="equal">
      <formula>"NO GO"</formula>
    </cfRule>
  </conditionalFormatting>
  <conditionalFormatting sqref="Z143">
    <cfRule type="cellIs" dxfId="353" priority="541" operator="equal">
      <formula>"GO"</formula>
    </cfRule>
    <cfRule type="cellIs" dxfId="352" priority="542" operator="equal">
      <formula>"CAUTION"</formula>
    </cfRule>
    <cfRule type="cellIs" dxfId="351" priority="543" operator="equal">
      <formula>"NO GO"</formula>
    </cfRule>
  </conditionalFormatting>
  <conditionalFormatting sqref="Z144">
    <cfRule type="cellIs" dxfId="350" priority="538" operator="equal">
      <formula>"GO"</formula>
    </cfRule>
    <cfRule type="cellIs" dxfId="349" priority="539" operator="equal">
      <formula>"CAUTION"</formula>
    </cfRule>
    <cfRule type="cellIs" dxfId="348" priority="540" operator="equal">
      <formula>"NO GO"</formula>
    </cfRule>
  </conditionalFormatting>
  <conditionalFormatting sqref="Z145">
    <cfRule type="cellIs" dxfId="347" priority="535" operator="equal">
      <formula>"GO"</formula>
    </cfRule>
    <cfRule type="cellIs" dxfId="346" priority="536" operator="equal">
      <formula>"CAUTION"</formula>
    </cfRule>
    <cfRule type="cellIs" dxfId="345" priority="537" operator="equal">
      <formula>"NO GO"</formula>
    </cfRule>
  </conditionalFormatting>
  <conditionalFormatting sqref="Z148">
    <cfRule type="cellIs" dxfId="344" priority="529" operator="equal">
      <formula>"GO"</formula>
    </cfRule>
    <cfRule type="cellIs" dxfId="343" priority="530" operator="equal">
      <formula>"CAUTION"</formula>
    </cfRule>
    <cfRule type="cellIs" dxfId="342" priority="531" operator="equal">
      <formula>"NO GO"</formula>
    </cfRule>
  </conditionalFormatting>
  <conditionalFormatting sqref="Z149">
    <cfRule type="cellIs" dxfId="341" priority="526" operator="equal">
      <formula>"GO"</formula>
    </cfRule>
    <cfRule type="cellIs" dxfId="340" priority="527" operator="equal">
      <formula>"CAUTION"</formula>
    </cfRule>
    <cfRule type="cellIs" dxfId="339" priority="528" operator="equal">
      <formula>"NO GO"</formula>
    </cfRule>
  </conditionalFormatting>
  <conditionalFormatting sqref="Z150">
    <cfRule type="cellIs" dxfId="338" priority="523" operator="equal">
      <formula>"GO"</formula>
    </cfRule>
    <cfRule type="cellIs" dxfId="337" priority="524" operator="equal">
      <formula>"CAUTION"</formula>
    </cfRule>
    <cfRule type="cellIs" dxfId="336" priority="525" operator="equal">
      <formula>"NO GO"</formula>
    </cfRule>
  </conditionalFormatting>
  <conditionalFormatting sqref="AB121">
    <cfRule type="cellIs" dxfId="335" priority="517" operator="equal">
      <formula>"GO"</formula>
    </cfRule>
    <cfRule type="cellIs" dxfId="334" priority="518" operator="equal">
      <formula>"CAUTION"</formula>
    </cfRule>
    <cfRule type="cellIs" dxfId="333" priority="519" operator="equal">
      <formula>"NO GO"</formula>
    </cfRule>
  </conditionalFormatting>
  <conditionalFormatting sqref="AB123">
    <cfRule type="cellIs" dxfId="332" priority="511" operator="equal">
      <formula>"GO"</formula>
    </cfRule>
    <cfRule type="cellIs" dxfId="331" priority="512" operator="equal">
      <formula>"CAUTION"</formula>
    </cfRule>
    <cfRule type="cellIs" dxfId="330" priority="513" operator="equal">
      <formula>"NO GO"</formula>
    </cfRule>
  </conditionalFormatting>
  <conditionalFormatting sqref="AB122">
    <cfRule type="cellIs" dxfId="329" priority="514" operator="equal">
      <formula>"GO"</formula>
    </cfRule>
    <cfRule type="cellIs" dxfId="328" priority="515" operator="equal">
      <formula>"CAUTION"</formula>
    </cfRule>
    <cfRule type="cellIs" dxfId="327" priority="516" operator="equal">
      <formula>"NO GO"</formula>
    </cfRule>
  </conditionalFormatting>
  <conditionalFormatting sqref="AB126:AB128">
    <cfRule type="cellIs" dxfId="326" priority="508" operator="equal">
      <formula>"GO"</formula>
    </cfRule>
    <cfRule type="cellIs" dxfId="325" priority="509" operator="equal">
      <formula>"CAUTION"</formula>
    </cfRule>
    <cfRule type="cellIs" dxfId="324" priority="510" operator="equal">
      <formula>"NO GO"</formula>
    </cfRule>
  </conditionalFormatting>
  <conditionalFormatting sqref="AB135">
    <cfRule type="cellIs" dxfId="323" priority="493" operator="equal">
      <formula>"GO"</formula>
    </cfRule>
    <cfRule type="cellIs" dxfId="322" priority="494" operator="equal">
      <formula>"CAUTION"</formula>
    </cfRule>
    <cfRule type="cellIs" dxfId="321" priority="495" operator="equal">
      <formula>"NO GO"</formula>
    </cfRule>
  </conditionalFormatting>
  <conditionalFormatting sqref="AB138">
    <cfRule type="cellIs" dxfId="320" priority="484" operator="equal">
      <formula>"GO"</formula>
    </cfRule>
    <cfRule type="cellIs" dxfId="319" priority="485" operator="equal">
      <formula>"CAUTION"</formula>
    </cfRule>
    <cfRule type="cellIs" dxfId="318" priority="486" operator="equal">
      <formula>"NO GO"</formula>
    </cfRule>
  </conditionalFormatting>
  <conditionalFormatting sqref="AB139">
    <cfRule type="cellIs" dxfId="317" priority="481" operator="equal">
      <formula>"GO"</formula>
    </cfRule>
    <cfRule type="cellIs" dxfId="316" priority="482" operator="equal">
      <formula>"CAUTION"</formula>
    </cfRule>
    <cfRule type="cellIs" dxfId="315" priority="483" operator="equal">
      <formula>"NO GO"</formula>
    </cfRule>
  </conditionalFormatting>
  <conditionalFormatting sqref="AB140">
    <cfRule type="cellIs" dxfId="314" priority="478" operator="equal">
      <formula>"GO"</formula>
    </cfRule>
    <cfRule type="cellIs" dxfId="313" priority="479" operator="equal">
      <formula>"CAUTION"</formula>
    </cfRule>
    <cfRule type="cellIs" dxfId="312" priority="480" operator="equal">
      <formula>"NO GO"</formula>
    </cfRule>
  </conditionalFormatting>
  <conditionalFormatting sqref="AB141">
    <cfRule type="cellIs" dxfId="311" priority="475" operator="equal">
      <formula>"GO"</formula>
    </cfRule>
    <cfRule type="cellIs" dxfId="310" priority="476" operator="equal">
      <formula>"CAUTION"</formula>
    </cfRule>
    <cfRule type="cellIs" dxfId="309" priority="477" operator="equal">
      <formula>"NO GO"</formula>
    </cfRule>
  </conditionalFormatting>
  <conditionalFormatting sqref="AB143">
    <cfRule type="cellIs" dxfId="308" priority="472" operator="equal">
      <formula>"GO"</formula>
    </cfRule>
    <cfRule type="cellIs" dxfId="307" priority="473" operator="equal">
      <formula>"CAUTION"</formula>
    </cfRule>
    <cfRule type="cellIs" dxfId="306" priority="474" operator="equal">
      <formula>"NO GO"</formula>
    </cfRule>
  </conditionalFormatting>
  <conditionalFormatting sqref="AB144">
    <cfRule type="cellIs" dxfId="305" priority="469" operator="equal">
      <formula>"GO"</formula>
    </cfRule>
    <cfRule type="cellIs" dxfId="304" priority="470" operator="equal">
      <formula>"CAUTION"</formula>
    </cfRule>
    <cfRule type="cellIs" dxfId="303" priority="471" operator="equal">
      <formula>"NO GO"</formula>
    </cfRule>
  </conditionalFormatting>
  <conditionalFormatting sqref="AB145">
    <cfRule type="cellIs" dxfId="302" priority="466" operator="equal">
      <formula>"GO"</formula>
    </cfRule>
    <cfRule type="cellIs" dxfId="301" priority="467" operator="equal">
      <formula>"CAUTION"</formula>
    </cfRule>
    <cfRule type="cellIs" dxfId="300" priority="468" operator="equal">
      <formula>"NO GO"</formula>
    </cfRule>
  </conditionalFormatting>
  <conditionalFormatting sqref="AB148">
    <cfRule type="cellIs" dxfId="299" priority="457" operator="equal">
      <formula>"GO"</formula>
    </cfRule>
    <cfRule type="cellIs" dxfId="298" priority="458" operator="equal">
      <formula>"CAUTION"</formula>
    </cfRule>
    <cfRule type="cellIs" dxfId="297" priority="459" operator="equal">
      <formula>"NO GO"</formula>
    </cfRule>
  </conditionalFormatting>
  <conditionalFormatting sqref="AB149">
    <cfRule type="cellIs" dxfId="296" priority="454" operator="equal">
      <formula>"GO"</formula>
    </cfRule>
    <cfRule type="cellIs" dxfId="295" priority="455" operator="equal">
      <formula>"CAUTION"</formula>
    </cfRule>
    <cfRule type="cellIs" dxfId="294" priority="456" operator="equal">
      <formula>"NO GO"</formula>
    </cfRule>
  </conditionalFormatting>
  <conditionalFormatting sqref="AB150">
    <cfRule type="cellIs" dxfId="293" priority="451" operator="equal">
      <formula>"GO"</formula>
    </cfRule>
    <cfRule type="cellIs" dxfId="292" priority="452" operator="equal">
      <formula>"CAUTION"</formula>
    </cfRule>
    <cfRule type="cellIs" dxfId="291" priority="453" operator="equal">
      <formula>"NO GO"</formula>
    </cfRule>
  </conditionalFormatting>
  <conditionalFormatting sqref="Y27 AA27 AC27">
    <cfRule type="cellIs" dxfId="290" priority="445" operator="equal">
      <formula>"GO"</formula>
    </cfRule>
    <cfRule type="cellIs" dxfId="289" priority="446" operator="equal">
      <formula>"CAUTION"</formula>
    </cfRule>
    <cfRule type="cellIs" dxfId="288" priority="447" operator="equal">
      <formula>"NO GO"</formula>
    </cfRule>
  </conditionalFormatting>
  <conditionalFormatting sqref="X28:AB28">
    <cfRule type="cellIs" dxfId="287" priority="349" operator="equal">
      <formula>"GO"</formula>
    </cfRule>
    <cfRule type="cellIs" dxfId="286" priority="350" operator="equal">
      <formula>"CAUTION"</formula>
    </cfRule>
    <cfRule type="cellIs" dxfId="285" priority="351" operator="equal">
      <formula>"NO GO"</formula>
    </cfRule>
  </conditionalFormatting>
  <conditionalFormatting sqref="X30:AB30">
    <cfRule type="cellIs" dxfId="284" priority="346" operator="equal">
      <formula>"GO"</formula>
    </cfRule>
    <cfRule type="cellIs" dxfId="283" priority="347" operator="equal">
      <formula>"CAUTION"</formula>
    </cfRule>
    <cfRule type="cellIs" dxfId="282" priority="348" operator="equal">
      <formula>"NO GO"</formula>
    </cfRule>
  </conditionalFormatting>
  <conditionalFormatting sqref="X35:AB35 X36:X37 Z36:Z37 AB36:AB37">
    <cfRule type="cellIs" dxfId="281" priority="343" operator="equal">
      <formula>"GO"</formula>
    </cfRule>
    <cfRule type="cellIs" dxfId="280" priority="344" operator="equal">
      <formula>"CAUTION"</formula>
    </cfRule>
    <cfRule type="cellIs" dxfId="279" priority="345" operator="equal">
      <formula>"NO GO"</formula>
    </cfRule>
  </conditionalFormatting>
  <conditionalFormatting sqref="Y48 AA48">
    <cfRule type="cellIs" dxfId="278" priority="334" operator="equal">
      <formula>"GO"</formula>
    </cfRule>
    <cfRule type="cellIs" dxfId="277" priority="335" operator="equal">
      <formula>"CAUTION"</formula>
    </cfRule>
    <cfRule type="cellIs" dxfId="276" priority="336" operator="equal">
      <formula>"NO GO"</formula>
    </cfRule>
  </conditionalFormatting>
  <conditionalFormatting sqref="X48:X49 Z48:Z49">
    <cfRule type="cellIs" dxfId="275" priority="331" operator="equal">
      <formula>"GO"</formula>
    </cfRule>
    <cfRule type="cellIs" dxfId="274" priority="332" operator="equal">
      <formula>"CAUTION"</formula>
    </cfRule>
    <cfRule type="cellIs" dxfId="273" priority="333" operator="equal">
      <formula>"NO GO"</formula>
    </cfRule>
  </conditionalFormatting>
  <conditionalFormatting sqref="AB48:AB49">
    <cfRule type="cellIs" dxfId="272" priority="328" operator="equal">
      <formula>"GO"</formula>
    </cfRule>
    <cfRule type="cellIs" dxfId="271" priority="329" operator="equal">
      <formula>"CAUTION"</formula>
    </cfRule>
    <cfRule type="cellIs" dxfId="270" priority="330" operator="equal">
      <formula>"NO GO"</formula>
    </cfRule>
  </conditionalFormatting>
  <conditionalFormatting sqref="AC38">
    <cfRule type="cellIs" dxfId="269" priority="325" operator="equal">
      <formula>"GO"</formula>
    </cfRule>
    <cfRule type="cellIs" dxfId="268" priority="326" operator="equal">
      <formula>"CAUTION"</formula>
    </cfRule>
    <cfRule type="cellIs" dxfId="267" priority="327" operator="equal">
      <formula>"NO GO"</formula>
    </cfRule>
  </conditionalFormatting>
  <conditionalFormatting sqref="Y38 AA38">
    <cfRule type="cellIs" dxfId="266" priority="322" operator="equal">
      <formula>"GO"</formula>
    </cfRule>
    <cfRule type="cellIs" dxfId="265" priority="323" operator="equal">
      <formula>"CAUTION"</formula>
    </cfRule>
    <cfRule type="cellIs" dxfId="264" priority="324" operator="equal">
      <formula>"NO GO"</formula>
    </cfRule>
  </conditionalFormatting>
  <conditionalFormatting sqref="X38 Z38">
    <cfRule type="cellIs" dxfId="263" priority="319" operator="equal">
      <formula>"GO"</formula>
    </cfRule>
    <cfRule type="cellIs" dxfId="262" priority="320" operator="equal">
      <formula>"CAUTION"</formula>
    </cfRule>
    <cfRule type="cellIs" dxfId="261" priority="321" operator="equal">
      <formula>"NO GO"</formula>
    </cfRule>
  </conditionalFormatting>
  <conditionalFormatting sqref="AB38">
    <cfRule type="cellIs" dxfId="260" priority="316" operator="equal">
      <formula>"GO"</formula>
    </cfRule>
    <cfRule type="cellIs" dxfId="259" priority="317" operator="equal">
      <formula>"CAUTION"</formula>
    </cfRule>
    <cfRule type="cellIs" dxfId="258" priority="318" operator="equal">
      <formula>"NO GO"</formula>
    </cfRule>
  </conditionalFormatting>
  <conditionalFormatting sqref="AC39">
    <cfRule type="cellIs" dxfId="257" priority="313" operator="equal">
      <formula>"GO"</formula>
    </cfRule>
    <cfRule type="cellIs" dxfId="256" priority="314" operator="equal">
      <formula>"CAUTION"</formula>
    </cfRule>
    <cfRule type="cellIs" dxfId="255" priority="315" operator="equal">
      <formula>"NO GO"</formula>
    </cfRule>
  </conditionalFormatting>
  <conditionalFormatting sqref="Y39 AA39">
    <cfRule type="cellIs" dxfId="254" priority="310" operator="equal">
      <formula>"GO"</formula>
    </cfRule>
    <cfRule type="cellIs" dxfId="253" priority="311" operator="equal">
      <formula>"CAUTION"</formula>
    </cfRule>
    <cfRule type="cellIs" dxfId="252" priority="312" operator="equal">
      <formula>"NO GO"</formula>
    </cfRule>
  </conditionalFormatting>
  <conditionalFormatting sqref="X39 Z39">
    <cfRule type="cellIs" dxfId="251" priority="307" operator="equal">
      <formula>"GO"</formula>
    </cfRule>
    <cfRule type="cellIs" dxfId="250" priority="308" operator="equal">
      <formula>"CAUTION"</formula>
    </cfRule>
    <cfRule type="cellIs" dxfId="249" priority="309" operator="equal">
      <formula>"NO GO"</formula>
    </cfRule>
  </conditionalFormatting>
  <conditionalFormatting sqref="AB39">
    <cfRule type="cellIs" dxfId="248" priority="304" operator="equal">
      <formula>"GO"</formula>
    </cfRule>
    <cfRule type="cellIs" dxfId="247" priority="305" operator="equal">
      <formula>"CAUTION"</formula>
    </cfRule>
    <cfRule type="cellIs" dxfId="246" priority="306" operator="equal">
      <formula>"NO GO"</formula>
    </cfRule>
  </conditionalFormatting>
  <conditionalFormatting sqref="X62:AC62">
    <cfRule type="cellIs" dxfId="245" priority="301" operator="equal">
      <formula>"GO"</formula>
    </cfRule>
    <cfRule type="cellIs" dxfId="244" priority="302" operator="equal">
      <formula>"CAUTION"</formula>
    </cfRule>
    <cfRule type="cellIs" dxfId="243" priority="303" operator="equal">
      <formula>"NO GO"</formula>
    </cfRule>
  </conditionalFormatting>
  <conditionalFormatting sqref="Y70 AA70 AC70">
    <cfRule type="cellIs" dxfId="242" priority="286" operator="equal">
      <formula>"GO"</formula>
    </cfRule>
    <cfRule type="cellIs" dxfId="241" priority="287" operator="equal">
      <formula>"CAUTION"</formula>
    </cfRule>
    <cfRule type="cellIs" dxfId="240" priority="288" operator="equal">
      <formula>"NO GO"</formula>
    </cfRule>
  </conditionalFormatting>
  <conditionalFormatting sqref="AC67">
    <cfRule type="cellIs" dxfId="239" priority="295" operator="equal">
      <formula>"GO"</formula>
    </cfRule>
    <cfRule type="cellIs" dxfId="238" priority="296" operator="equal">
      <formula>"CAUTION"</formula>
    </cfRule>
    <cfRule type="cellIs" dxfId="237" priority="297" operator="equal">
      <formula>"NO GO"</formula>
    </cfRule>
  </conditionalFormatting>
  <conditionalFormatting sqref="X67:AB67 X68:X69 Z68:Z69 AB68:AB69">
    <cfRule type="cellIs" dxfId="236" priority="292" operator="equal">
      <formula>"GO"</formula>
    </cfRule>
    <cfRule type="cellIs" dxfId="235" priority="293" operator="equal">
      <formula>"CAUTION"</formula>
    </cfRule>
    <cfRule type="cellIs" dxfId="234" priority="294" operator="equal">
      <formula>"NO GO"</formula>
    </cfRule>
  </conditionalFormatting>
  <conditionalFormatting sqref="X70 Z70 AB70">
    <cfRule type="cellIs" dxfId="233" priority="289" operator="equal">
      <formula>"GO"</formula>
    </cfRule>
    <cfRule type="cellIs" dxfId="232" priority="290" operator="equal">
      <formula>"CAUTION"</formula>
    </cfRule>
    <cfRule type="cellIs" dxfId="231" priority="291" operator="equal">
      <formula>"NO GO"</formula>
    </cfRule>
  </conditionalFormatting>
  <conditionalFormatting sqref="X71 Z71 AB71">
    <cfRule type="cellIs" dxfId="230" priority="283" operator="equal">
      <formula>"GO"</formula>
    </cfRule>
    <cfRule type="cellIs" dxfId="229" priority="284" operator="equal">
      <formula>"CAUTION"</formula>
    </cfRule>
    <cfRule type="cellIs" dxfId="228" priority="285" operator="equal">
      <formula>"NO GO"</formula>
    </cfRule>
  </conditionalFormatting>
  <conditionalFormatting sqref="Y71 AA71 AC71">
    <cfRule type="cellIs" dxfId="227" priority="280" operator="equal">
      <formula>"GO"</formula>
    </cfRule>
    <cfRule type="cellIs" dxfId="226" priority="281" operator="equal">
      <formula>"CAUTION"</formula>
    </cfRule>
    <cfRule type="cellIs" dxfId="225" priority="282" operator="equal">
      <formula>"NO GO"</formula>
    </cfRule>
  </conditionalFormatting>
  <conditionalFormatting sqref="X80 Z80 AB80">
    <cfRule type="cellIs" dxfId="224" priority="277" operator="equal">
      <formula>"GO"</formula>
    </cfRule>
    <cfRule type="cellIs" dxfId="223" priority="278" operator="equal">
      <formula>"CAUTION"</formula>
    </cfRule>
    <cfRule type="cellIs" dxfId="222" priority="279" operator="equal">
      <formula>"NO GO"</formula>
    </cfRule>
  </conditionalFormatting>
  <conditionalFormatting sqref="Y80 AA80 AC80">
    <cfRule type="cellIs" dxfId="221" priority="274" operator="equal">
      <formula>"GO"</formula>
    </cfRule>
    <cfRule type="cellIs" dxfId="220" priority="275" operator="equal">
      <formula>"CAUTION"</formula>
    </cfRule>
    <cfRule type="cellIs" dxfId="219" priority="276" operator="equal">
      <formula>"NO GO"</formula>
    </cfRule>
  </conditionalFormatting>
  <conditionalFormatting sqref="X81 Z81 AB81">
    <cfRule type="cellIs" dxfId="218" priority="271" operator="equal">
      <formula>"GO"</formula>
    </cfRule>
    <cfRule type="cellIs" dxfId="217" priority="272" operator="equal">
      <formula>"CAUTION"</formula>
    </cfRule>
    <cfRule type="cellIs" dxfId="216" priority="273" operator="equal">
      <formula>"NO GO"</formula>
    </cfRule>
  </conditionalFormatting>
  <conditionalFormatting sqref="Y81 AA81 AC81">
    <cfRule type="cellIs" dxfId="215" priority="268" operator="equal">
      <formula>"GO"</formula>
    </cfRule>
    <cfRule type="cellIs" dxfId="214" priority="269" operator="equal">
      <formula>"CAUTION"</formula>
    </cfRule>
    <cfRule type="cellIs" dxfId="213" priority="270" operator="equal">
      <formula>"NO GO"</formula>
    </cfRule>
  </conditionalFormatting>
  <conditionalFormatting sqref="X99:AC99">
    <cfRule type="cellIs" dxfId="212" priority="265" operator="equal">
      <formula>"GO"</formula>
    </cfRule>
    <cfRule type="cellIs" dxfId="211" priority="266" operator="equal">
      <formula>"CAUTION"</formula>
    </cfRule>
    <cfRule type="cellIs" dxfId="210" priority="267" operator="equal">
      <formula>"NO GO"</formula>
    </cfRule>
  </conditionalFormatting>
  <conditionalFormatting sqref="X100:AC100">
    <cfRule type="cellIs" dxfId="209" priority="262" operator="equal">
      <formula>"GO"</formula>
    </cfRule>
    <cfRule type="cellIs" dxfId="208" priority="263" operator="equal">
      <formula>"CAUTION"</formula>
    </cfRule>
    <cfRule type="cellIs" dxfId="207" priority="264" operator="equal">
      <formula>"NO GO"</formula>
    </cfRule>
  </conditionalFormatting>
  <conditionalFormatting sqref="X92:AC92">
    <cfRule type="cellIs" dxfId="206" priority="259" operator="equal">
      <formula>"GO"</formula>
    </cfRule>
    <cfRule type="cellIs" dxfId="205" priority="260" operator="equal">
      <formula>"CAUTION"</formula>
    </cfRule>
    <cfRule type="cellIs" dxfId="204" priority="261" operator="equal">
      <formula>"NO GO"</formula>
    </cfRule>
  </conditionalFormatting>
  <conditionalFormatting sqref="X97:AC97 X98 Z98 AB98">
    <cfRule type="cellIs" dxfId="203" priority="256" operator="equal">
      <formula>"GO"</formula>
    </cfRule>
    <cfRule type="cellIs" dxfId="202" priority="257" operator="equal">
      <formula>"CAUTION"</formula>
    </cfRule>
    <cfRule type="cellIs" dxfId="201" priority="258" operator="equal">
      <formula>"NO GO"</formula>
    </cfRule>
  </conditionalFormatting>
  <conditionalFormatting sqref="X109:AC109">
    <cfRule type="cellIs" dxfId="200" priority="247" operator="equal">
      <formula>"GO"</formula>
    </cfRule>
    <cfRule type="cellIs" dxfId="199" priority="248" operator="equal">
      <formula>"CAUTION"</formula>
    </cfRule>
    <cfRule type="cellIs" dxfId="198" priority="249" operator="equal">
      <formula>"NO GO"</formula>
    </cfRule>
  </conditionalFormatting>
  <conditionalFormatting sqref="Y125 AA125 AC125">
    <cfRule type="cellIs" dxfId="197" priority="235" operator="equal">
      <formula>"GO"</formula>
    </cfRule>
    <cfRule type="cellIs" dxfId="196" priority="236" operator="equal">
      <formula>"CAUTION"</formula>
    </cfRule>
    <cfRule type="cellIs" dxfId="195" priority="237" operator="equal">
      <formula>"NO GO"</formula>
    </cfRule>
  </conditionalFormatting>
  <conditionalFormatting sqref="X113:AC113">
    <cfRule type="cellIs" dxfId="194" priority="244" operator="equal">
      <formula>"GO"</formula>
    </cfRule>
    <cfRule type="cellIs" dxfId="193" priority="245" operator="equal">
      <formula>"CAUTION"</formula>
    </cfRule>
    <cfRule type="cellIs" dxfId="192" priority="246" operator="equal">
      <formula>"NO GO"</formula>
    </cfRule>
  </conditionalFormatting>
  <conditionalFormatting sqref="X114:AC114">
    <cfRule type="cellIs" dxfId="191" priority="241" operator="equal">
      <formula>"GO"</formula>
    </cfRule>
    <cfRule type="cellIs" dxfId="190" priority="242" operator="equal">
      <formula>"CAUTION"</formula>
    </cfRule>
    <cfRule type="cellIs" dxfId="189" priority="243" operator="equal">
      <formula>"NO GO"</formula>
    </cfRule>
  </conditionalFormatting>
  <conditionalFormatting sqref="X125">
    <cfRule type="cellIs" dxfId="188" priority="232" operator="equal">
      <formula>"GO"</formula>
    </cfRule>
    <cfRule type="cellIs" dxfId="187" priority="233" operator="equal">
      <formula>"CAUTION"</formula>
    </cfRule>
    <cfRule type="cellIs" dxfId="186" priority="234" operator="equal">
      <formula>"NO GO"</formula>
    </cfRule>
  </conditionalFormatting>
  <conditionalFormatting sqref="Z125">
    <cfRule type="cellIs" dxfId="185" priority="229" operator="equal">
      <formula>"GO"</formula>
    </cfRule>
    <cfRule type="cellIs" dxfId="184" priority="230" operator="equal">
      <formula>"CAUTION"</formula>
    </cfRule>
    <cfRule type="cellIs" dxfId="183" priority="231" operator="equal">
      <formula>"NO GO"</formula>
    </cfRule>
  </conditionalFormatting>
  <conditionalFormatting sqref="AB125">
    <cfRule type="cellIs" dxfId="182" priority="226" operator="equal">
      <formula>"GO"</formula>
    </cfRule>
    <cfRule type="cellIs" dxfId="181" priority="227" operator="equal">
      <formula>"CAUTION"</formula>
    </cfRule>
    <cfRule type="cellIs" dxfId="180" priority="228" operator="equal">
      <formula>"NO GO"</formula>
    </cfRule>
  </conditionalFormatting>
  <conditionalFormatting sqref="Y130 AA130 AC130">
    <cfRule type="cellIs" dxfId="179" priority="223" operator="equal">
      <formula>"GO"</formula>
    </cfRule>
    <cfRule type="cellIs" dxfId="178" priority="224" operator="equal">
      <formula>"CAUTION"</formula>
    </cfRule>
    <cfRule type="cellIs" dxfId="177" priority="225" operator="equal">
      <formula>"NO GO"</formula>
    </cfRule>
  </conditionalFormatting>
  <conditionalFormatting sqref="X130:X131">
    <cfRule type="cellIs" dxfId="176" priority="220" operator="equal">
      <formula>"GO"</formula>
    </cfRule>
    <cfRule type="cellIs" dxfId="175" priority="221" operator="equal">
      <formula>"CAUTION"</formula>
    </cfRule>
    <cfRule type="cellIs" dxfId="174" priority="222" operator="equal">
      <formula>"NO GO"</formula>
    </cfRule>
  </conditionalFormatting>
  <conditionalFormatting sqref="Z130:Z131">
    <cfRule type="cellIs" dxfId="173" priority="217" operator="equal">
      <formula>"GO"</formula>
    </cfRule>
    <cfRule type="cellIs" dxfId="172" priority="218" operator="equal">
      <formula>"CAUTION"</formula>
    </cfRule>
    <cfRule type="cellIs" dxfId="171" priority="219" operator="equal">
      <formula>"NO GO"</formula>
    </cfRule>
  </conditionalFormatting>
  <conditionalFormatting sqref="AB130:AB131">
    <cfRule type="cellIs" dxfId="170" priority="214" operator="equal">
      <formula>"GO"</formula>
    </cfRule>
    <cfRule type="cellIs" dxfId="169" priority="215" operator="equal">
      <formula>"CAUTION"</formula>
    </cfRule>
    <cfRule type="cellIs" dxfId="168" priority="216" operator="equal">
      <formula>"NO GO"</formula>
    </cfRule>
  </conditionalFormatting>
  <conditionalFormatting sqref="Y132 AA132 AC132">
    <cfRule type="cellIs" dxfId="167" priority="211" operator="equal">
      <formula>"GO"</formula>
    </cfRule>
    <cfRule type="cellIs" dxfId="166" priority="212" operator="equal">
      <formula>"CAUTION"</formula>
    </cfRule>
    <cfRule type="cellIs" dxfId="165" priority="213" operator="equal">
      <formula>"NO GO"</formula>
    </cfRule>
  </conditionalFormatting>
  <conditionalFormatting sqref="X132">
    <cfRule type="cellIs" dxfId="164" priority="208" operator="equal">
      <formula>"GO"</formula>
    </cfRule>
    <cfRule type="cellIs" dxfId="163" priority="209" operator="equal">
      <formula>"CAUTION"</formula>
    </cfRule>
    <cfRule type="cellIs" dxfId="162" priority="210" operator="equal">
      <formula>"NO GO"</formula>
    </cfRule>
  </conditionalFormatting>
  <conditionalFormatting sqref="Z132">
    <cfRule type="cellIs" dxfId="161" priority="205" operator="equal">
      <formula>"GO"</formula>
    </cfRule>
    <cfRule type="cellIs" dxfId="160" priority="206" operator="equal">
      <formula>"CAUTION"</formula>
    </cfRule>
    <cfRule type="cellIs" dxfId="159" priority="207" operator="equal">
      <formula>"NO GO"</formula>
    </cfRule>
  </conditionalFormatting>
  <conditionalFormatting sqref="AB132">
    <cfRule type="cellIs" dxfId="158" priority="202" operator="equal">
      <formula>"GO"</formula>
    </cfRule>
    <cfRule type="cellIs" dxfId="157" priority="203" operator="equal">
      <formula>"CAUTION"</formula>
    </cfRule>
    <cfRule type="cellIs" dxfId="156" priority="204" operator="equal">
      <formula>"NO GO"</formula>
    </cfRule>
  </conditionalFormatting>
  <conditionalFormatting sqref="Y133 AA133 AC133">
    <cfRule type="cellIs" dxfId="155" priority="199" operator="equal">
      <formula>"GO"</formula>
    </cfRule>
    <cfRule type="cellIs" dxfId="154" priority="200" operator="equal">
      <formula>"CAUTION"</formula>
    </cfRule>
    <cfRule type="cellIs" dxfId="153" priority="201" operator="equal">
      <formula>"NO GO"</formula>
    </cfRule>
  </conditionalFormatting>
  <conditionalFormatting sqref="X133">
    <cfRule type="cellIs" dxfId="152" priority="196" operator="equal">
      <formula>"GO"</formula>
    </cfRule>
    <cfRule type="cellIs" dxfId="151" priority="197" operator="equal">
      <formula>"CAUTION"</formula>
    </cfRule>
    <cfRule type="cellIs" dxfId="150" priority="198" operator="equal">
      <formula>"NO GO"</formula>
    </cfRule>
  </conditionalFormatting>
  <conditionalFormatting sqref="Z133">
    <cfRule type="cellIs" dxfId="149" priority="193" operator="equal">
      <formula>"GO"</formula>
    </cfRule>
    <cfRule type="cellIs" dxfId="148" priority="194" operator="equal">
      <formula>"CAUTION"</formula>
    </cfRule>
    <cfRule type="cellIs" dxfId="147" priority="195" operator="equal">
      <formula>"NO GO"</formula>
    </cfRule>
  </conditionalFormatting>
  <conditionalFormatting sqref="AB133">
    <cfRule type="cellIs" dxfId="146" priority="190" operator="equal">
      <formula>"GO"</formula>
    </cfRule>
    <cfRule type="cellIs" dxfId="145" priority="191" operator="equal">
      <formula>"CAUTION"</formula>
    </cfRule>
    <cfRule type="cellIs" dxfId="144" priority="192" operator="equal">
      <formula>"NO GO"</formula>
    </cfRule>
  </conditionalFormatting>
  <conditionalFormatting sqref="Y142 AA142 AC142">
    <cfRule type="cellIs" dxfId="143" priority="175" operator="equal">
      <formula>"GO"</formula>
    </cfRule>
    <cfRule type="cellIs" dxfId="142" priority="176" operator="equal">
      <formula>"CAUTION"</formula>
    </cfRule>
    <cfRule type="cellIs" dxfId="141" priority="177" operator="equal">
      <formula>"NO GO"</formula>
    </cfRule>
  </conditionalFormatting>
  <conditionalFormatting sqref="X142">
    <cfRule type="cellIs" dxfId="140" priority="172" operator="equal">
      <formula>"GO"</formula>
    </cfRule>
    <cfRule type="cellIs" dxfId="139" priority="173" operator="equal">
      <formula>"CAUTION"</formula>
    </cfRule>
    <cfRule type="cellIs" dxfId="138" priority="174" operator="equal">
      <formula>"NO GO"</formula>
    </cfRule>
  </conditionalFormatting>
  <conditionalFormatting sqref="Z142">
    <cfRule type="cellIs" dxfId="137" priority="169" operator="equal">
      <formula>"GO"</formula>
    </cfRule>
    <cfRule type="cellIs" dxfId="136" priority="170" operator="equal">
      <formula>"CAUTION"</formula>
    </cfRule>
    <cfRule type="cellIs" dxfId="135" priority="171" operator="equal">
      <formula>"NO GO"</formula>
    </cfRule>
  </conditionalFormatting>
  <conditionalFormatting sqref="AB142">
    <cfRule type="cellIs" dxfId="134" priority="166" operator="equal">
      <formula>"GO"</formula>
    </cfRule>
    <cfRule type="cellIs" dxfId="133" priority="167" operator="equal">
      <formula>"CAUTION"</formula>
    </cfRule>
    <cfRule type="cellIs" dxfId="132" priority="168" operator="equal">
      <formula>"NO GO"</formula>
    </cfRule>
  </conditionalFormatting>
  <conditionalFormatting sqref="Z129">
    <cfRule type="cellIs" dxfId="131" priority="151" operator="equal">
      <formula>"GO"</formula>
    </cfRule>
    <cfRule type="cellIs" dxfId="130" priority="152" operator="equal">
      <formula>"CAUTION"</formula>
    </cfRule>
    <cfRule type="cellIs" dxfId="129" priority="153" operator="equal">
      <formula>"NO GO"</formula>
    </cfRule>
  </conditionalFormatting>
  <conditionalFormatting sqref="AB129">
    <cfRule type="cellIs" dxfId="128" priority="148" operator="equal">
      <formula>"GO"</formula>
    </cfRule>
    <cfRule type="cellIs" dxfId="127" priority="149" operator="equal">
      <formula>"CAUTION"</formula>
    </cfRule>
    <cfRule type="cellIs" dxfId="126" priority="150" operator="equal">
      <formula>"NO GO"</formula>
    </cfRule>
  </conditionalFormatting>
  <conditionalFormatting sqref="Y134 AA134 AC134">
    <cfRule type="cellIs" dxfId="125" priority="133" operator="equal">
      <formula>"GO"</formula>
    </cfRule>
    <cfRule type="cellIs" dxfId="124" priority="134" operator="equal">
      <formula>"CAUTION"</formula>
    </cfRule>
    <cfRule type="cellIs" dxfId="123" priority="135" operator="equal">
      <formula>"NO GO"</formula>
    </cfRule>
  </conditionalFormatting>
  <conditionalFormatting sqref="Y146 AA146 AC146">
    <cfRule type="cellIs" dxfId="122" priority="121" operator="equal">
      <formula>"GO"</formula>
    </cfRule>
    <cfRule type="cellIs" dxfId="121" priority="122" operator="equal">
      <formula>"CAUTION"</formula>
    </cfRule>
    <cfRule type="cellIs" dxfId="120" priority="123" operator="equal">
      <formula>"NO GO"</formula>
    </cfRule>
  </conditionalFormatting>
  <conditionalFormatting sqref="X146">
    <cfRule type="cellIs" dxfId="119" priority="118" operator="equal">
      <formula>"GO"</formula>
    </cfRule>
    <cfRule type="cellIs" dxfId="118" priority="119" operator="equal">
      <formula>"CAUTION"</formula>
    </cfRule>
    <cfRule type="cellIs" dxfId="117" priority="120" operator="equal">
      <formula>"NO GO"</formula>
    </cfRule>
  </conditionalFormatting>
  <conditionalFormatting sqref="Z146">
    <cfRule type="cellIs" dxfId="116" priority="115" operator="equal">
      <formula>"GO"</formula>
    </cfRule>
    <cfRule type="cellIs" dxfId="115" priority="116" operator="equal">
      <formula>"CAUTION"</formula>
    </cfRule>
    <cfRule type="cellIs" dxfId="114" priority="117" operator="equal">
      <formula>"NO GO"</formula>
    </cfRule>
  </conditionalFormatting>
  <conditionalFormatting sqref="AB146">
    <cfRule type="cellIs" dxfId="113" priority="112" operator="equal">
      <formula>"GO"</formula>
    </cfRule>
    <cfRule type="cellIs" dxfId="112" priority="113" operator="equal">
      <formula>"CAUTION"</formula>
    </cfRule>
    <cfRule type="cellIs" dxfId="111" priority="114" operator="equal">
      <formula>"NO GO"</formula>
    </cfRule>
  </conditionalFormatting>
  <conditionalFormatting sqref="Y147 AA147 AC147">
    <cfRule type="cellIs" dxfId="110" priority="109" operator="equal">
      <formula>"GO"</formula>
    </cfRule>
    <cfRule type="cellIs" dxfId="109" priority="110" operator="equal">
      <formula>"CAUTION"</formula>
    </cfRule>
    <cfRule type="cellIs" dxfId="108" priority="111" operator="equal">
      <formula>"NO GO"</formula>
    </cfRule>
  </conditionalFormatting>
  <conditionalFormatting sqref="X147">
    <cfRule type="cellIs" dxfId="107" priority="106" operator="equal">
      <formula>"GO"</formula>
    </cfRule>
    <cfRule type="cellIs" dxfId="106" priority="107" operator="equal">
      <formula>"CAUTION"</formula>
    </cfRule>
    <cfRule type="cellIs" dxfId="105" priority="108" operator="equal">
      <formula>"NO GO"</formula>
    </cfRule>
  </conditionalFormatting>
  <conditionalFormatting sqref="Z147">
    <cfRule type="cellIs" dxfId="104" priority="103" operator="equal">
      <formula>"GO"</formula>
    </cfRule>
    <cfRule type="cellIs" dxfId="103" priority="104" operator="equal">
      <formula>"CAUTION"</formula>
    </cfRule>
    <cfRule type="cellIs" dxfId="102" priority="105" operator="equal">
      <formula>"NO GO"</formula>
    </cfRule>
  </conditionalFormatting>
  <conditionalFormatting sqref="AB147">
    <cfRule type="cellIs" dxfId="101" priority="100" operator="equal">
      <formula>"GO"</formula>
    </cfRule>
    <cfRule type="cellIs" dxfId="100" priority="101" operator="equal">
      <formula>"CAUTION"</formula>
    </cfRule>
    <cfRule type="cellIs" dxfId="99" priority="102" operator="equal">
      <formula>"NO GO"</formula>
    </cfRule>
  </conditionalFormatting>
  <conditionalFormatting sqref="X27">
    <cfRule type="cellIs" dxfId="98" priority="97" operator="equal">
      <formula>"GO"</formula>
    </cfRule>
    <cfRule type="cellIs" dxfId="97" priority="98" operator="equal">
      <formula>"CAUTION"</formula>
    </cfRule>
    <cfRule type="cellIs" dxfId="96" priority="99" operator="equal">
      <formula>"NO GO"</formula>
    </cfRule>
  </conditionalFormatting>
  <conditionalFormatting sqref="Z27">
    <cfRule type="cellIs" dxfId="95" priority="94" operator="equal">
      <formula>"GO"</formula>
    </cfRule>
    <cfRule type="cellIs" dxfId="94" priority="95" operator="equal">
      <formula>"CAUTION"</formula>
    </cfRule>
    <cfRule type="cellIs" dxfId="93" priority="96" operator="equal">
      <formula>"NO GO"</formula>
    </cfRule>
  </conditionalFormatting>
  <conditionalFormatting sqref="AB27">
    <cfRule type="cellIs" dxfId="92" priority="91" operator="equal">
      <formula>"GO"</formula>
    </cfRule>
    <cfRule type="cellIs" dxfId="91" priority="92" operator="equal">
      <formula>"CAUTION"</formula>
    </cfRule>
    <cfRule type="cellIs" dxfId="90" priority="93" operator="equal">
      <formula>"NO GO"</formula>
    </cfRule>
  </conditionalFormatting>
  <conditionalFormatting sqref="AC43">
    <cfRule type="cellIs" dxfId="89" priority="88" operator="equal">
      <formula>"GO"</formula>
    </cfRule>
    <cfRule type="cellIs" dxfId="88" priority="89" operator="equal">
      <formula>"CAUTION"</formula>
    </cfRule>
    <cfRule type="cellIs" dxfId="87" priority="90" operator="equal">
      <formula>"NO GO"</formula>
    </cfRule>
  </conditionalFormatting>
  <conditionalFormatting sqref="X43:AB43">
    <cfRule type="cellIs" dxfId="86" priority="85" operator="equal">
      <formula>"GO"</formula>
    </cfRule>
    <cfRule type="cellIs" dxfId="85" priority="86" operator="equal">
      <formula>"CAUTION"</formula>
    </cfRule>
    <cfRule type="cellIs" dxfId="84" priority="87" operator="equal">
      <formula>"NO GO"</formula>
    </cfRule>
  </conditionalFormatting>
  <conditionalFormatting sqref="AC59">
    <cfRule type="cellIs" dxfId="83" priority="82" operator="equal">
      <formula>"GO"</formula>
    </cfRule>
    <cfRule type="cellIs" dxfId="82" priority="83" operator="equal">
      <formula>"CAUTION"</formula>
    </cfRule>
    <cfRule type="cellIs" dxfId="81" priority="84" operator="equal">
      <formula>"NO GO"</formula>
    </cfRule>
  </conditionalFormatting>
  <conditionalFormatting sqref="X59:AB59">
    <cfRule type="cellIs" dxfId="80" priority="79" operator="equal">
      <formula>"GO"</formula>
    </cfRule>
    <cfRule type="cellIs" dxfId="79" priority="80" operator="equal">
      <formula>"CAUTION"</formula>
    </cfRule>
    <cfRule type="cellIs" dxfId="78" priority="81" operator="equal">
      <formula>"NO GO"</formula>
    </cfRule>
  </conditionalFormatting>
  <conditionalFormatting sqref="AC75">
    <cfRule type="cellIs" dxfId="77" priority="76" operator="equal">
      <formula>"GO"</formula>
    </cfRule>
    <cfRule type="cellIs" dxfId="76" priority="77" operator="equal">
      <formula>"CAUTION"</formula>
    </cfRule>
    <cfRule type="cellIs" dxfId="75" priority="78" operator="equal">
      <formula>"NO GO"</formula>
    </cfRule>
  </conditionalFormatting>
  <conditionalFormatting sqref="X75:AB75">
    <cfRule type="cellIs" dxfId="74" priority="73" operator="equal">
      <formula>"GO"</formula>
    </cfRule>
    <cfRule type="cellIs" dxfId="73" priority="74" operator="equal">
      <formula>"CAUTION"</formula>
    </cfRule>
    <cfRule type="cellIs" dxfId="72" priority="75" operator="equal">
      <formula>"NO GO"</formula>
    </cfRule>
  </conditionalFormatting>
  <conditionalFormatting sqref="X91:AC91">
    <cfRule type="cellIs" dxfId="71" priority="70" operator="equal">
      <formula>"GO"</formula>
    </cfRule>
    <cfRule type="cellIs" dxfId="70" priority="71" operator="equal">
      <formula>"CAUTION"</formula>
    </cfRule>
    <cfRule type="cellIs" dxfId="69" priority="72" operator="equal">
      <formula>"NO GO"</formula>
    </cfRule>
  </conditionalFormatting>
  <conditionalFormatting sqref="X103:AC103">
    <cfRule type="cellIs" dxfId="68" priority="67" operator="equal">
      <formula>"GO"</formula>
    </cfRule>
    <cfRule type="cellIs" dxfId="67" priority="68" operator="equal">
      <formula>"CAUTION"</formula>
    </cfRule>
    <cfRule type="cellIs" dxfId="66" priority="69" operator="equal">
      <formula>"NO GO"</formula>
    </cfRule>
  </conditionalFormatting>
  <conditionalFormatting sqref="X104:AC104">
    <cfRule type="cellIs" dxfId="65" priority="64" operator="equal">
      <formula>"GO"</formula>
    </cfRule>
    <cfRule type="cellIs" dxfId="64" priority="65" operator="equal">
      <formula>"CAUTION"</formula>
    </cfRule>
    <cfRule type="cellIs" dxfId="63" priority="66" operator="equal">
      <formula>"NO GO"</formula>
    </cfRule>
  </conditionalFormatting>
  <conditionalFormatting sqref="Y124 AA124 AC124">
    <cfRule type="cellIs" dxfId="62" priority="61" operator="equal">
      <formula>"GO"</formula>
    </cfRule>
    <cfRule type="cellIs" dxfId="61" priority="62" operator="equal">
      <formula>"CAUTION"</formula>
    </cfRule>
    <cfRule type="cellIs" dxfId="60" priority="63" operator="equal">
      <formula>"NO GO"</formula>
    </cfRule>
  </conditionalFormatting>
  <conditionalFormatting sqref="X124">
    <cfRule type="cellIs" dxfId="59" priority="58" operator="equal">
      <formula>"GO"</formula>
    </cfRule>
    <cfRule type="cellIs" dxfId="58" priority="59" operator="equal">
      <formula>"CAUTION"</formula>
    </cfRule>
    <cfRule type="cellIs" dxfId="57" priority="60" operator="equal">
      <formula>"NO GO"</formula>
    </cfRule>
  </conditionalFormatting>
  <conditionalFormatting sqref="Z124">
    <cfRule type="cellIs" dxfId="56" priority="55" operator="equal">
      <formula>"GO"</formula>
    </cfRule>
    <cfRule type="cellIs" dxfId="55" priority="56" operator="equal">
      <formula>"CAUTION"</formula>
    </cfRule>
    <cfRule type="cellIs" dxfId="54" priority="57" operator="equal">
      <formula>"NO GO"</formula>
    </cfRule>
  </conditionalFormatting>
  <conditionalFormatting sqref="AB124">
    <cfRule type="cellIs" dxfId="53" priority="52" operator="equal">
      <formula>"GO"</formula>
    </cfRule>
    <cfRule type="cellIs" dxfId="52" priority="53" operator="equal">
      <formula>"CAUTION"</formula>
    </cfRule>
    <cfRule type="cellIs" dxfId="51" priority="54" operator="equal">
      <formula>"NO GO"</formula>
    </cfRule>
  </conditionalFormatting>
  <conditionalFormatting sqref="Y136 AA136 AC136">
    <cfRule type="cellIs" dxfId="50" priority="49" operator="equal">
      <formula>"GO"</formula>
    </cfRule>
    <cfRule type="cellIs" dxfId="49" priority="50" operator="equal">
      <formula>"CAUTION"</formula>
    </cfRule>
    <cfRule type="cellIs" dxfId="48" priority="51" operator="equal">
      <formula>"NO GO"</formula>
    </cfRule>
  </conditionalFormatting>
  <conditionalFormatting sqref="X136">
    <cfRule type="cellIs" dxfId="47" priority="46" operator="equal">
      <formula>"GO"</formula>
    </cfRule>
    <cfRule type="cellIs" dxfId="46" priority="47" operator="equal">
      <formula>"CAUTION"</formula>
    </cfRule>
    <cfRule type="cellIs" dxfId="45" priority="48" operator="equal">
      <formula>"NO GO"</formula>
    </cfRule>
  </conditionalFormatting>
  <conditionalFormatting sqref="Z136">
    <cfRule type="cellIs" dxfId="44" priority="43" operator="equal">
      <formula>"GO"</formula>
    </cfRule>
    <cfRule type="cellIs" dxfId="43" priority="44" operator="equal">
      <formula>"CAUTION"</formula>
    </cfRule>
    <cfRule type="cellIs" dxfId="42" priority="45" operator="equal">
      <formula>"NO GO"</formula>
    </cfRule>
  </conditionalFormatting>
  <conditionalFormatting sqref="AB136">
    <cfRule type="cellIs" dxfId="41" priority="40" operator="equal">
      <formula>"GO"</formula>
    </cfRule>
    <cfRule type="cellIs" dxfId="40" priority="41" operator="equal">
      <formula>"CAUTION"</formula>
    </cfRule>
    <cfRule type="cellIs" dxfId="39" priority="42" operator="equal">
      <formula>"NO GO"</formula>
    </cfRule>
  </conditionalFormatting>
  <conditionalFormatting sqref="Y137 AA137 AC137">
    <cfRule type="cellIs" dxfId="38" priority="37" operator="equal">
      <formula>"GO"</formula>
    </cfRule>
    <cfRule type="cellIs" dxfId="37" priority="38" operator="equal">
      <formula>"CAUTION"</formula>
    </cfRule>
    <cfRule type="cellIs" dxfId="36" priority="39" operator="equal">
      <formula>"NO GO"</formula>
    </cfRule>
  </conditionalFormatting>
  <conditionalFormatting sqref="X137">
    <cfRule type="cellIs" dxfId="35" priority="34" operator="equal">
      <formula>"GO"</formula>
    </cfRule>
    <cfRule type="cellIs" dxfId="34" priority="35" operator="equal">
      <formula>"CAUTION"</formula>
    </cfRule>
    <cfRule type="cellIs" dxfId="33" priority="36" operator="equal">
      <formula>"NO GO"</formula>
    </cfRule>
  </conditionalFormatting>
  <conditionalFormatting sqref="Z137">
    <cfRule type="cellIs" dxfId="32" priority="31" operator="equal">
      <formula>"GO"</formula>
    </cfRule>
    <cfRule type="cellIs" dxfId="31" priority="32" operator="equal">
      <formula>"CAUTION"</formula>
    </cfRule>
    <cfRule type="cellIs" dxfId="30" priority="33" operator="equal">
      <formula>"NO GO"</formula>
    </cfRule>
  </conditionalFormatting>
  <conditionalFormatting sqref="AB137">
    <cfRule type="cellIs" dxfId="29" priority="28" operator="equal">
      <formula>"GO"</formula>
    </cfRule>
    <cfRule type="cellIs" dxfId="28" priority="29" operator="equal">
      <formula>"CAUTION"</formula>
    </cfRule>
    <cfRule type="cellIs" dxfId="27" priority="30" operator="equal">
      <formula>"NO GO"</formula>
    </cfRule>
  </conditionalFormatting>
  <conditionalFormatting sqref="X10:AC10">
    <cfRule type="cellIs" dxfId="26" priority="25" operator="equal">
      <formula>"GO"</formula>
    </cfRule>
    <cfRule type="cellIs" dxfId="25" priority="26" operator="equal">
      <formula>"CAUTION"</formula>
    </cfRule>
    <cfRule type="cellIs" dxfId="24" priority="27" operator="equal">
      <formula>"NO GO"</formula>
    </cfRule>
  </conditionalFormatting>
  <conditionalFormatting sqref="AC29">
    <cfRule type="cellIs" dxfId="23" priority="22" operator="equal">
      <formula>"GO"</formula>
    </cfRule>
    <cfRule type="cellIs" dxfId="22" priority="23" operator="equal">
      <formula>"CAUTION"</formula>
    </cfRule>
    <cfRule type="cellIs" dxfId="21" priority="24" operator="equal">
      <formula>"NO GO"</formula>
    </cfRule>
  </conditionalFormatting>
  <conditionalFormatting sqref="X29:AB29">
    <cfRule type="cellIs" dxfId="20" priority="19" operator="equal">
      <formula>"GO"</formula>
    </cfRule>
    <cfRule type="cellIs" dxfId="19" priority="20" operator="equal">
      <formula>"CAUTION"</formula>
    </cfRule>
    <cfRule type="cellIs" dxfId="18" priority="21" operator="equal">
      <formula>"NO GO"</formula>
    </cfRule>
  </conditionalFormatting>
  <conditionalFormatting sqref="AC60">
    <cfRule type="cellIs" dxfId="17" priority="16" operator="equal">
      <formula>"GO"</formula>
    </cfRule>
    <cfRule type="cellIs" dxfId="16" priority="17" operator="equal">
      <formula>"CAUTION"</formula>
    </cfRule>
    <cfRule type="cellIs" dxfId="15" priority="18" operator="equal">
      <formula>"NO GO"</formula>
    </cfRule>
  </conditionalFormatting>
  <conditionalFormatting sqref="X60:AB60">
    <cfRule type="cellIs" dxfId="14" priority="13" operator="equal">
      <formula>"GO"</formula>
    </cfRule>
    <cfRule type="cellIs" dxfId="13" priority="14" operator="equal">
      <formula>"CAUTION"</formula>
    </cfRule>
    <cfRule type="cellIs" dxfId="12" priority="15" operator="equal">
      <formula>"NO GO"</formula>
    </cfRule>
  </conditionalFormatting>
  <conditionalFormatting sqref="AC61">
    <cfRule type="cellIs" dxfId="11" priority="10" operator="equal">
      <formula>"GO"</formula>
    </cfRule>
    <cfRule type="cellIs" dxfId="10" priority="11" operator="equal">
      <formula>"CAUTION"</formula>
    </cfRule>
    <cfRule type="cellIs" dxfId="9" priority="12" operator="equal">
      <formula>"NO GO"</formula>
    </cfRule>
  </conditionalFormatting>
  <conditionalFormatting sqref="X61:AB61">
    <cfRule type="cellIs" dxfId="8" priority="7" operator="equal">
      <formula>"GO"</formula>
    </cfRule>
    <cfRule type="cellIs" dxfId="7" priority="8" operator="equal">
      <formula>"CAUTION"</formula>
    </cfRule>
    <cfRule type="cellIs" dxfId="6" priority="9" operator="equal">
      <formula>"NO GO"</formula>
    </cfRule>
  </conditionalFormatting>
  <conditionalFormatting sqref="Y20 AA20 AC20">
    <cfRule type="cellIs" dxfId="5" priority="4" operator="equal">
      <formula>"GO"</formula>
    </cfRule>
    <cfRule type="cellIs" dxfId="4" priority="5" operator="equal">
      <formula>"CAUTION"</formula>
    </cfRule>
    <cfRule type="cellIs" dxfId="3" priority="6" operator="equal">
      <formula>"NO GO"</formula>
    </cfRule>
  </conditionalFormatting>
  <conditionalFormatting sqref="Y19 AA19 AC19">
    <cfRule type="cellIs" dxfId="2" priority="1" operator="equal">
      <formula>"GO"</formula>
    </cfRule>
    <cfRule type="cellIs" dxfId="1" priority="2" operator="equal">
      <formula>"CAUTION"</formula>
    </cfRule>
    <cfRule type="cellIs" dxfId="0" priority="3" operator="equal">
      <formula>"NO GO"</formula>
    </cfRule>
  </conditionalFormatting>
  <dataValidations count="1">
    <dataValidation type="list" allowBlank="1" showInputMessage="1" showErrorMessage="1" sqref="N28:P28 N60:P60">
      <formula1>$AE$1:$AG$1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A-Input Data</vt:lpstr>
      <vt:lpstr>B-Technical Rating</vt:lpstr>
      <vt:lpstr>NP</vt:lpstr>
      <vt:lpstr>NS</vt:lpstr>
      <vt:lpstr>NT</vt:lpstr>
      <vt:lpstr>WP</vt:lpstr>
      <vt:lpstr>WS</vt:lpstr>
      <vt:lpstr>WT</vt:lpstr>
    </vt:vector>
  </TitlesOfParts>
  <Company>GAMESA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RIEZU CORPAS, MIGUEL</dc:creator>
  <cp:lastModifiedBy>Desarrollo</cp:lastModifiedBy>
  <dcterms:created xsi:type="dcterms:W3CDTF">2018-03-07T10:37:28Z</dcterms:created>
  <dcterms:modified xsi:type="dcterms:W3CDTF">2019-02-17T18:11:10Z</dcterms:modified>
</cp:coreProperties>
</file>