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BAYU\smt 6\KECERDASAN BUATAN\new\"/>
    </mc:Choice>
  </mc:AlternateContent>
  <xr:revisionPtr revIDLastSave="0" documentId="13_ncr:1_{C847A145-7E30-453C-9AC4-106AECC22E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E39" i="1"/>
  <c r="F39" i="1"/>
  <c r="E40" i="1"/>
  <c r="F40" i="1"/>
  <c r="E41" i="1"/>
  <c r="F41" i="1"/>
  <c r="F38" i="1"/>
  <c r="E33" i="1"/>
  <c r="F33" i="1"/>
  <c r="E34" i="1"/>
  <c r="F34" i="1"/>
  <c r="F32" i="1"/>
  <c r="F19" i="1"/>
  <c r="F20" i="1"/>
  <c r="F21" i="1"/>
  <c r="F26" i="1"/>
  <c r="F27" i="1"/>
  <c r="F28" i="1"/>
  <c r="E28" i="1"/>
  <c r="E26" i="1"/>
  <c r="E27" i="1"/>
  <c r="E19" i="1"/>
  <c r="E20" i="1"/>
  <c r="E21" i="1"/>
  <c r="C68" i="1" l="1"/>
  <c r="C61" i="1"/>
  <c r="C67" i="1"/>
  <c r="C66" i="1"/>
  <c r="C64" i="1"/>
  <c r="C65" i="1"/>
  <c r="C59" i="1"/>
  <c r="C58" i="1"/>
  <c r="C60" i="1"/>
  <c r="C57" i="1"/>
  <c r="C46" i="1"/>
  <c r="C45" i="1"/>
  <c r="D40" i="1"/>
  <c r="D39" i="1"/>
  <c r="D38" i="1"/>
  <c r="C38" i="1"/>
  <c r="E38" i="1" s="1"/>
  <c r="C40" i="1"/>
  <c r="C39" i="1"/>
  <c r="C32" i="1"/>
  <c r="E32" i="1" s="1"/>
  <c r="D32" i="1"/>
  <c r="D33" i="1"/>
  <c r="D25" i="1"/>
  <c r="F25" i="1" s="1"/>
  <c r="C33" i="1"/>
  <c r="C25" i="1"/>
  <c r="E25" i="1" s="1"/>
  <c r="D27" i="1"/>
  <c r="D26" i="1"/>
  <c r="C27" i="1"/>
  <c r="C26" i="1"/>
  <c r="C18" i="1"/>
  <c r="E18" i="1" s="1"/>
  <c r="C47" i="1" l="1"/>
  <c r="C77" i="1"/>
  <c r="C28" i="1"/>
  <c r="D45" i="1"/>
  <c r="D20" i="1"/>
  <c r="D18" i="1"/>
  <c r="F18" i="1" s="1"/>
  <c r="D19" i="1"/>
  <c r="C20" i="1"/>
  <c r="C19" i="1"/>
  <c r="D21" i="1" l="1"/>
  <c r="C76" i="1"/>
  <c r="C21" i="1"/>
  <c r="D115" i="1" l="1"/>
  <c r="D114" i="1"/>
  <c r="F121" i="1" s="1"/>
  <c r="F122" i="1" l="1"/>
  <c r="F83" i="1"/>
  <c r="F82" i="1"/>
  <c r="D41" i="1"/>
  <c r="C41" i="1"/>
  <c r="D34" i="1"/>
  <c r="C34" i="1"/>
  <c r="D28" i="1" l="1"/>
</calcChain>
</file>

<file path=xl/sharedStrings.xml><?xml version="1.0" encoding="utf-8"?>
<sst xmlns="http://schemas.openxmlformats.org/spreadsheetml/2006/main" count="133" uniqueCount="57">
  <si>
    <t>Single</t>
  </si>
  <si>
    <t>Total</t>
  </si>
  <si>
    <t xml:space="preserve"> </t>
  </si>
  <si>
    <t>Misalkan kita ingin mendiagnosa laptop dengan gejala berikut:</t>
  </si>
  <si>
    <t>P(Single|Yes):</t>
  </si>
  <si>
    <t>P(Tepat|Lulus)+P(Terlambat|Lulus)= 1</t>
  </si>
  <si>
    <t>Untuk normalisasi dengan persamaan berikut:</t>
  </si>
  <si>
    <t>P(Yes|Bluescreen)/P(Yes|Bluescreen)+P(No|Bluescreen)=</t>
  </si>
  <si>
    <t>P(No|Bluescreen)'=</t>
  </si>
  <si>
    <t>P(No|Bluescreen)/P(Yes|Bluescreen)+P(No|Bluescreen)=</t>
  </si>
  <si>
    <t>(1/4) / (1/4) + (0)=</t>
  </si>
  <si>
    <t>(0) / (1/4) + (0)=</t>
  </si>
  <si>
    <t>Maka Keadaan Laptop dengan data prediksi diatas LAPTOP BLUESCREEN, karena P(Yes|Bluescreen)&gt;P(No|Bluescreen)</t>
  </si>
  <si>
    <t>(0) / (0) + (0.04)=</t>
  </si>
  <si>
    <t>(0.04) / (0) + (0.04)=</t>
  </si>
  <si>
    <t>Sedang</t>
  </si>
  <si>
    <t>Banyak</t>
  </si>
  <si>
    <t>Sedikit</t>
  </si>
  <si>
    <t>Tinggi</t>
  </si>
  <si>
    <t>Rendah</t>
  </si>
  <si>
    <t>Usia</t>
  </si>
  <si>
    <t>Pendapatan</t>
  </si>
  <si>
    <t>Status Pernikahan</t>
  </si>
  <si>
    <t>Jumlah Anak</t>
  </si>
  <si>
    <t>Membeli Rumah</t>
  </si>
  <si>
    <t>Muda</t>
  </si>
  <si>
    <t>Dewasa</t>
  </si>
  <si>
    <t>Tua</t>
  </si>
  <si>
    <t>Menikah</t>
  </si>
  <si>
    <t>Tidak ada</t>
  </si>
  <si>
    <t>Tidak</t>
  </si>
  <si>
    <t>Ya</t>
  </si>
  <si>
    <t>Membeli rumah</t>
  </si>
  <si>
    <t>Usia: Tua</t>
  </si>
  <si>
    <t>Pendapatan : Tinggi</t>
  </si>
  <si>
    <t>Status pernikahan : Single</t>
  </si>
  <si>
    <t>Jumlah anak : Tidak ada</t>
  </si>
  <si>
    <t>Probabilitas untuk Ya:</t>
  </si>
  <si>
    <t>Probabilitas untuk Tidak:</t>
  </si>
  <si>
    <t>P(Tua|Ya):</t>
  </si>
  <si>
    <t>P(Tinggi|Ya):</t>
  </si>
  <si>
    <t>P(Tidak ada|Yes):</t>
  </si>
  <si>
    <t>P(Ya)</t>
  </si>
  <si>
    <t>P(Tua|Tidak):</t>
  </si>
  <si>
    <t>P(Tinggi|Tidak):</t>
  </si>
  <si>
    <t>P(Single|Tidak):</t>
  </si>
  <si>
    <t>P(Tidak ada|Tidak):</t>
  </si>
  <si>
    <t>P(Usia"Tua"|Ya)xP(Pendapatan"Tinggi"|Ya)xP(Status Pernikahan"Single"|Ya)xP(Jumlah anak"Tidak ada"|Ya)xP(Ya)/P(Membeli Rumah)</t>
  </si>
  <si>
    <t>P(Usia"Tua"|Tidak )xP(Pendapatan"Tinggi"|Tidak)xP(Status Pernikahan"Single"|Tidak)xP(Jumlah anak"Tidak ada"|Tidak)xP(Tidak)/P(Membeli Rumah)</t>
  </si>
  <si>
    <t>P(Ya|Membeli Rumah)=</t>
  </si>
  <si>
    <t>P(Tidak|Membeli Rumah)=</t>
  </si>
  <si>
    <t>STUDI KASUS: MEMBELI RUMAH</t>
  </si>
  <si>
    <t>P(Tidak)</t>
  </si>
  <si>
    <t>P(Ya|Membeli Rumah) =</t>
  </si>
  <si>
    <t>P(Tidak|Membeli Rumah) =</t>
  </si>
  <si>
    <t>P(Ya|Membeli Rumah)'=</t>
  </si>
  <si>
    <t>P(Ya)/P(Tidak)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</si>
</sst>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2" fontId="2" fillId="0" borderId="0" xfId="0" applyNumberFormat="1" applyFont="1"/>
    <xf numFmtId="2" fontId="2" fillId="0" borderId="0" xfId="0" applyNumberFormat="1" applyFont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12" fontId="2" fillId="4" borderId="0" xfId="0" applyNumberFormat="1" applyFont="1" applyFill="1"/>
    <xf numFmtId="12" fontId="2" fillId="4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3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tabSelected="1" topLeftCell="A19" zoomScale="66" zoomScaleNormal="70" workbookViewId="0">
      <selection activeCell="J38" sqref="J38"/>
    </sheetView>
  </sheetViews>
  <sheetFormatPr defaultColWidth="9.1796875" defaultRowHeight="15.5" x14ac:dyDescent="0.35"/>
  <cols>
    <col min="1" max="1" width="9.1796875" style="1" customWidth="1"/>
    <col min="2" max="2" width="23.54296875" style="1" customWidth="1"/>
    <col min="3" max="3" width="27.81640625" style="1" customWidth="1"/>
    <col min="4" max="4" width="28" style="1" customWidth="1"/>
    <col min="5" max="5" width="19.26953125" style="1" customWidth="1"/>
    <col min="6" max="6" width="20.81640625" style="1" customWidth="1"/>
    <col min="7" max="16384" width="9.1796875" style="1"/>
  </cols>
  <sheetData>
    <row r="1" spans="1:18" ht="17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7.5" x14ac:dyDescent="0.35">
      <c r="A2" s="2"/>
      <c r="B2" s="31" t="s">
        <v>51</v>
      </c>
      <c r="C2" s="31"/>
      <c r="D2" s="31"/>
      <c r="E2" s="31"/>
      <c r="F2" s="3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7.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7.5" x14ac:dyDescent="0.35">
      <c r="A4" s="2"/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7.5" x14ac:dyDescent="0.35">
      <c r="A5" s="2"/>
      <c r="B5" s="4" t="s">
        <v>25</v>
      </c>
      <c r="C5" s="4" t="s">
        <v>19</v>
      </c>
      <c r="D5" s="4" t="s">
        <v>0</v>
      </c>
      <c r="E5" s="4" t="s">
        <v>29</v>
      </c>
      <c r="F5" s="4" t="s">
        <v>30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7.5" x14ac:dyDescent="0.35">
      <c r="A6" s="2"/>
      <c r="B6" s="4" t="s">
        <v>26</v>
      </c>
      <c r="C6" s="4" t="s">
        <v>18</v>
      </c>
      <c r="D6" s="4" t="s">
        <v>28</v>
      </c>
      <c r="E6" s="4" t="s">
        <v>16</v>
      </c>
      <c r="F6" s="4" t="s">
        <v>31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7.5" x14ac:dyDescent="0.35">
      <c r="A7" s="2"/>
      <c r="B7" s="4" t="s">
        <v>27</v>
      </c>
      <c r="C7" s="4" t="s">
        <v>15</v>
      </c>
      <c r="D7" s="4" t="s">
        <v>28</v>
      </c>
      <c r="E7" s="4" t="s">
        <v>17</v>
      </c>
      <c r="F7" s="4" t="s">
        <v>31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7.5" x14ac:dyDescent="0.35">
      <c r="A8" s="2"/>
      <c r="B8" s="4" t="s">
        <v>25</v>
      </c>
      <c r="C8" s="4" t="s">
        <v>15</v>
      </c>
      <c r="D8" s="4" t="s">
        <v>0</v>
      </c>
      <c r="E8" s="4" t="s">
        <v>29</v>
      </c>
      <c r="F8" s="4" t="s">
        <v>30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7.5" x14ac:dyDescent="0.35">
      <c r="A9" s="2"/>
      <c r="B9" s="4" t="s">
        <v>26</v>
      </c>
      <c r="C9" s="4" t="s">
        <v>19</v>
      </c>
      <c r="D9" s="4" t="s">
        <v>28</v>
      </c>
      <c r="E9" s="4" t="s">
        <v>17</v>
      </c>
      <c r="F9" s="4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7.5" x14ac:dyDescent="0.35">
      <c r="A10" s="2"/>
      <c r="B10" s="4" t="s">
        <v>27</v>
      </c>
      <c r="C10" s="4" t="s">
        <v>18</v>
      </c>
      <c r="D10" s="4" t="s">
        <v>28</v>
      </c>
      <c r="E10" s="4" t="s">
        <v>16</v>
      </c>
      <c r="F10" s="4" t="s">
        <v>31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7.5" x14ac:dyDescent="0.35">
      <c r="A11" s="2"/>
      <c r="B11" s="4" t="s">
        <v>25</v>
      </c>
      <c r="C11" s="4" t="s">
        <v>19</v>
      </c>
      <c r="D11" s="4" t="s">
        <v>0</v>
      </c>
      <c r="E11" s="4" t="s">
        <v>17</v>
      </c>
      <c r="F11" s="4" t="s">
        <v>30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7.5" x14ac:dyDescent="0.35">
      <c r="A12" s="2"/>
      <c r="B12" s="4" t="s">
        <v>26</v>
      </c>
      <c r="C12" s="4" t="s">
        <v>18</v>
      </c>
      <c r="D12" s="4" t="s">
        <v>28</v>
      </c>
      <c r="E12" s="4" t="s">
        <v>29</v>
      </c>
      <c r="F12" s="4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7.5" x14ac:dyDescent="0.35">
      <c r="A13" s="2"/>
      <c r="B13" s="4" t="s">
        <v>27</v>
      </c>
      <c r="C13" s="4" t="s">
        <v>15</v>
      </c>
      <c r="D13" s="4" t="s">
        <v>28</v>
      </c>
      <c r="E13" s="4" t="s">
        <v>17</v>
      </c>
      <c r="F13" s="4" t="s">
        <v>31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7.5" x14ac:dyDescent="0.35">
      <c r="A14" s="2"/>
      <c r="B14" s="4" t="s">
        <v>25</v>
      </c>
      <c r="C14" s="4" t="s">
        <v>18</v>
      </c>
      <c r="D14" s="4" t="s">
        <v>0</v>
      </c>
      <c r="E14" s="4" t="s">
        <v>29</v>
      </c>
      <c r="F14" s="4" t="s">
        <v>31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7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" x14ac:dyDescent="0.4">
      <c r="A16" s="2"/>
      <c r="B16" s="32" t="s">
        <v>20</v>
      </c>
      <c r="C16" s="32"/>
      <c r="D16" s="32"/>
      <c r="E16" s="32"/>
      <c r="F16" s="3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7.5" x14ac:dyDescent="0.35">
      <c r="A17" s="2"/>
      <c r="B17" s="19"/>
      <c r="C17" s="19" t="s">
        <v>31</v>
      </c>
      <c r="D17" s="19" t="s">
        <v>30</v>
      </c>
      <c r="E17" s="19" t="s">
        <v>42</v>
      </c>
      <c r="F17" s="19" t="s">
        <v>52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7.5" x14ac:dyDescent="0.35">
      <c r="A18" s="2"/>
      <c r="B18" s="19" t="s">
        <v>25</v>
      </c>
      <c r="C18" s="5">
        <f>COUNTIFS($B$5:$B$14, "Muda", $F$5:$F$14, "Ya")</f>
        <v>1</v>
      </c>
      <c r="D18" s="5">
        <f>COUNTIFS($B$5:$B$14, "Dewasa", $F$5:$F$14, "Tidak")</f>
        <v>1</v>
      </c>
      <c r="E18" s="33">
        <f>C18/COUNTIFS($F$5:$F$14, "Ya")</f>
        <v>0.16666666666666666</v>
      </c>
      <c r="F18" s="33">
        <f>D18/COUNTIFS($F$5:$F$14, "Tidak")</f>
        <v>0.25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7.5" x14ac:dyDescent="0.35">
      <c r="A19" s="2"/>
      <c r="B19" s="19" t="s">
        <v>26</v>
      </c>
      <c r="C19" s="5">
        <f>COUNTIFS($B$5:$B$14, "Dewasa", $F$5:$F$14, "Ya")</f>
        <v>2</v>
      </c>
      <c r="D19" s="5">
        <f t="shared" ref="D19" si="0">COUNTIFS($B$5:$B$14, "Muda", $F$5:$F$14, "Tidak")</f>
        <v>3</v>
      </c>
      <c r="E19" s="33">
        <f t="shared" ref="E19:E21" si="1">C19/COUNTIFS($F$5:$F$14, "Ya")</f>
        <v>0.33333333333333331</v>
      </c>
      <c r="F19" s="33">
        <f t="shared" ref="F19:F21" si="2">D19/COUNTIFS($F$5:$F$14, "Tidak")</f>
        <v>0.75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7.5" x14ac:dyDescent="0.35">
      <c r="A20" s="2"/>
      <c r="B20" s="19" t="s">
        <v>27</v>
      </c>
      <c r="C20" s="5">
        <f>COUNTIFS($B$5:$B$14, "Tua", $F$5:$F$14, "Ya")</f>
        <v>3</v>
      </c>
      <c r="D20" s="5">
        <f>COUNTIFS($B$5:$B$14, "Tua", $F$5:$F$14, "Tidak")</f>
        <v>0</v>
      </c>
      <c r="E20" s="33">
        <f t="shared" si="1"/>
        <v>0.5</v>
      </c>
      <c r="F20" s="33">
        <f t="shared" si="2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7.5" x14ac:dyDescent="0.35">
      <c r="A21" s="2"/>
      <c r="B21" s="20" t="s">
        <v>1</v>
      </c>
      <c r="C21" s="20">
        <f>SUM(C18:C20)</f>
        <v>6</v>
      </c>
      <c r="D21" s="20">
        <f>SUM(D18:D20)</f>
        <v>4</v>
      </c>
      <c r="E21" s="33">
        <f t="shared" si="1"/>
        <v>1</v>
      </c>
      <c r="F21" s="33">
        <f t="shared" si="2"/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7.5" x14ac:dyDescent="0.35">
      <c r="A22" s="2"/>
      <c r="B22" s="2"/>
      <c r="C22" s="2"/>
      <c r="D22" s="2"/>
      <c r="E22" s="2"/>
      <c r="F22" s="2"/>
      <c r="G22" s="2" t="s">
        <v>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" x14ac:dyDescent="0.4">
      <c r="A23" s="2"/>
      <c r="B23" s="32" t="s">
        <v>21</v>
      </c>
      <c r="C23" s="32"/>
      <c r="D23" s="32"/>
      <c r="E23" s="32"/>
      <c r="F23" s="3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7.5" x14ac:dyDescent="0.35">
      <c r="A24" s="2"/>
      <c r="B24" s="19"/>
      <c r="C24" s="19" t="s">
        <v>31</v>
      </c>
      <c r="D24" s="19" t="s">
        <v>30</v>
      </c>
      <c r="E24" s="19" t="s">
        <v>42</v>
      </c>
      <c r="F24" s="19" t="s">
        <v>52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7.5" x14ac:dyDescent="0.35">
      <c r="A25" s="2"/>
      <c r="B25" s="19" t="s">
        <v>19</v>
      </c>
      <c r="C25" s="5">
        <f>COUNTIFS($C$5:$C$14, "Rendah", $F$5:$F$14, "Ya")</f>
        <v>0</v>
      </c>
      <c r="D25" s="5">
        <f>COUNTIFS($C$5:$C$14, "Rendah", $F$5:$F$14, "Tidak")</f>
        <v>3</v>
      </c>
      <c r="E25" s="33">
        <f>C25/COUNTIFS($F$5:$F$14, "Ya")</f>
        <v>0</v>
      </c>
      <c r="F25" s="33">
        <f>D25/COUNTIFS($F$5:$F$14, "Tidak")</f>
        <v>0.75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7.5" x14ac:dyDescent="0.35">
      <c r="A26" s="2"/>
      <c r="B26" s="19" t="s">
        <v>15</v>
      </c>
      <c r="C26" s="5">
        <f>COUNTIFS($C$5:$C$14, "Sedang", $F$5:$F$14, "Ya")</f>
        <v>2</v>
      </c>
      <c r="D26" s="5">
        <f>COUNTIFS($C$5:$C$14, "Sedang", $F$5:$F$14, "Tidak")</f>
        <v>1</v>
      </c>
      <c r="E26" s="33">
        <f t="shared" ref="E26:E27" si="3">C26/COUNTIFS($F$5:$F$14, "Ya")</f>
        <v>0.33333333333333331</v>
      </c>
      <c r="F26" s="33">
        <f t="shared" ref="F26:F28" si="4">D26/COUNTIFS($F$5:$F$14, "Tidak")</f>
        <v>0.25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7.5" x14ac:dyDescent="0.35">
      <c r="A27" s="2"/>
      <c r="B27" s="19" t="s">
        <v>18</v>
      </c>
      <c r="C27" s="5">
        <f>COUNTIFS($C$5:$C$14, "Tinggi", $F$5:$F$14, "Ya")</f>
        <v>4</v>
      </c>
      <c r="D27" s="5">
        <f>COUNTIFS($C$5:$C$14, "Tinggi", $F$5:$F$14, "Tidak")</f>
        <v>0</v>
      </c>
      <c r="E27" s="33">
        <f t="shared" si="3"/>
        <v>0.66666666666666663</v>
      </c>
      <c r="F27" s="33">
        <f t="shared" si="4"/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7.5" x14ac:dyDescent="0.35">
      <c r="A28" s="2"/>
      <c r="B28" s="20" t="s">
        <v>1</v>
      </c>
      <c r="C28" s="20">
        <f>SUM(C25:C27)</f>
        <v>6</v>
      </c>
      <c r="D28" s="20">
        <f>SUM(D25:D27)</f>
        <v>4</v>
      </c>
      <c r="E28" s="33">
        <f>C28/COUNTIFS($F$5:$F$14, "Ya")</f>
        <v>1</v>
      </c>
      <c r="F28" s="33">
        <f t="shared" si="4"/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7.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8" x14ac:dyDescent="0.4">
      <c r="A30" s="2"/>
      <c r="B30" s="32" t="s">
        <v>22</v>
      </c>
      <c r="C30" s="32"/>
      <c r="D30" s="32"/>
      <c r="E30" s="32"/>
      <c r="F30" s="3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7.5" x14ac:dyDescent="0.35">
      <c r="A31" s="2"/>
      <c r="B31" s="19"/>
      <c r="C31" s="19" t="s">
        <v>31</v>
      </c>
      <c r="D31" s="19" t="s">
        <v>30</v>
      </c>
      <c r="E31" s="19" t="s">
        <v>42</v>
      </c>
      <c r="F31" s="19" t="s">
        <v>52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7.5" x14ac:dyDescent="0.35">
      <c r="A32" s="2"/>
      <c r="B32" s="19" t="s">
        <v>0</v>
      </c>
      <c r="C32" s="5">
        <f>COUNTIFS($D$5:$D$14, "Single", $F$5:$F$14, "Ya")</f>
        <v>1</v>
      </c>
      <c r="D32" s="5">
        <f>COUNTIFS($D$5:$D$14, "Menikah", $F$5:$F$14, "Tidak")</f>
        <v>1</v>
      </c>
      <c r="E32" s="33">
        <f>C32/COUNTIFS($F$5:$F$14, "Ya")</f>
        <v>0.16666666666666666</v>
      </c>
      <c r="F32" s="33">
        <f>D32/COUNTIFS($F$5:$F$14, "Ya")</f>
        <v>0.16666666666666666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7.5" x14ac:dyDescent="0.35">
      <c r="A33" s="2"/>
      <c r="B33" s="19" t="s">
        <v>28</v>
      </c>
      <c r="C33" s="5">
        <f>COUNTIFS($D$5:$D$14, "Menikah", $F$5:$F$14, "Ya")</f>
        <v>5</v>
      </c>
      <c r="D33" s="5">
        <f>COUNTIFS($D$5:$D$14, "Single", $F$5:$F$14, "Tidak")</f>
        <v>3</v>
      </c>
      <c r="E33" s="33">
        <f t="shared" ref="E33:E34" si="5">C33/COUNTIFS($F$5:$F$14, "Ya")</f>
        <v>0.83333333333333337</v>
      </c>
      <c r="F33" s="33">
        <f t="shared" ref="F33:F34" si="6">D33/COUNTIFS($F$5:$F$14, "Ya")</f>
        <v>0.5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7.5" x14ac:dyDescent="0.35">
      <c r="A34" s="2"/>
      <c r="B34" s="20" t="s">
        <v>1</v>
      </c>
      <c r="C34" s="20">
        <f>SUM(C32:C33)</f>
        <v>6</v>
      </c>
      <c r="D34" s="20">
        <f>SUM(D32:D33)</f>
        <v>4</v>
      </c>
      <c r="E34" s="33">
        <f t="shared" si="5"/>
        <v>1</v>
      </c>
      <c r="F34" s="33">
        <f t="shared" si="6"/>
        <v>0.66666666666666663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7.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8" x14ac:dyDescent="0.4">
      <c r="A36" s="2"/>
      <c r="B36" s="32" t="s">
        <v>23</v>
      </c>
      <c r="C36" s="32"/>
      <c r="D36" s="32"/>
      <c r="E36" s="32"/>
      <c r="F36" s="3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7.5" x14ac:dyDescent="0.35">
      <c r="A37" s="2"/>
      <c r="B37" s="19"/>
      <c r="C37" s="19" t="s">
        <v>31</v>
      </c>
      <c r="D37" s="19" t="s">
        <v>30</v>
      </c>
      <c r="E37" s="19" t="s">
        <v>42</v>
      </c>
      <c r="F37" s="19" t="s">
        <v>52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5" x14ac:dyDescent="0.35">
      <c r="A38" s="2"/>
      <c r="B38" s="19" t="s">
        <v>29</v>
      </c>
      <c r="C38" s="5">
        <f>COUNTIFS($E$5:$E$14, "Tidak ada", $F$5:$F$14, "Ya")</f>
        <v>2</v>
      </c>
      <c r="D38" s="5">
        <f>COUNTIFS($E$5:$E$14, "Tidak ada", $F$5:$F$14, "Tidak")</f>
        <v>2</v>
      </c>
      <c r="E38" s="33">
        <f>C38/COUNTIFS($F$5:$F$14, "Ya")</f>
        <v>0.33333333333333331</v>
      </c>
      <c r="F38" s="33">
        <f>D38/COUNTIFS($F$5:$F$14, "Ya")</f>
        <v>0.33333333333333331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7.5" x14ac:dyDescent="0.35">
      <c r="A39" s="2"/>
      <c r="B39" s="19" t="s">
        <v>16</v>
      </c>
      <c r="C39" s="5">
        <f>COUNTIFS($E$5:$E$14, "Banyak", $F$5:$F$14, "Ya")</f>
        <v>2</v>
      </c>
      <c r="D39" s="5">
        <f>COUNTIFS($E$5:$E$14, "Banyak", $F$5:$F$14, "Tidak")</f>
        <v>0</v>
      </c>
      <c r="E39" s="33">
        <f t="shared" ref="E39:E41" si="7">C39/COUNTIFS($F$5:$F$14, "Ya")</f>
        <v>0.33333333333333331</v>
      </c>
      <c r="F39" s="33">
        <f t="shared" ref="F39:F41" si="8">D39/COUNTIFS($F$5:$F$14, "Ya")</f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7.5" x14ac:dyDescent="0.35">
      <c r="A40" s="2"/>
      <c r="B40" s="19" t="s">
        <v>17</v>
      </c>
      <c r="C40" s="5">
        <f>COUNTIFS($E$5:$E$14, "Sedikit", $F$5:$F$14, "Ya")</f>
        <v>2</v>
      </c>
      <c r="D40" s="5">
        <f>COUNTIFS($E$5:$E$14, "Sedikit", $F$5:$F$14, "Tidak")</f>
        <v>2</v>
      </c>
      <c r="E40" s="33">
        <f t="shared" si="7"/>
        <v>0.33333333333333331</v>
      </c>
      <c r="F40" s="33">
        <f t="shared" si="8"/>
        <v>0.33333333333333331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7.5" x14ac:dyDescent="0.35">
      <c r="A41" s="2"/>
      <c r="B41" s="20" t="s">
        <v>1</v>
      </c>
      <c r="C41" s="20">
        <f>SUM(C38:C40)</f>
        <v>6</v>
      </c>
      <c r="D41" s="20">
        <f>SUM(D38:D40)</f>
        <v>4</v>
      </c>
      <c r="E41" s="33">
        <f t="shared" si="7"/>
        <v>1</v>
      </c>
      <c r="F41" s="33">
        <f t="shared" si="8"/>
        <v>0.66666666666666663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7.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8" x14ac:dyDescent="0.4">
      <c r="A43" s="2"/>
      <c r="B43" s="27" t="s">
        <v>24</v>
      </c>
      <c r="C43" s="27"/>
      <c r="D43" s="2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7.5" x14ac:dyDescent="0.35">
      <c r="A44" s="2"/>
      <c r="B44" s="28" t="s">
        <v>32</v>
      </c>
      <c r="C44" s="28"/>
      <c r="D44" s="19" t="s">
        <v>56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7.5" x14ac:dyDescent="0.35">
      <c r="A45" s="2"/>
      <c r="B45" s="19" t="s">
        <v>31</v>
      </c>
      <c r="C45" s="6">
        <f>COUNTIFS($F$5:$F$14, "Ya")</f>
        <v>6</v>
      </c>
      <c r="D45" s="34">
        <f>C45/$C$47</f>
        <v>0.6</v>
      </c>
      <c r="E45" s="2" t="s">
        <v>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7.5" x14ac:dyDescent="0.35">
      <c r="A46" s="2"/>
      <c r="B46" s="19" t="s">
        <v>30</v>
      </c>
      <c r="C46" s="6">
        <f>COUNTIFS($F$5:$F$14, "Tidak")</f>
        <v>4</v>
      </c>
      <c r="D46" s="34">
        <f t="shared" ref="D46:D47" si="9">C46/$C$47</f>
        <v>0.4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7.5" x14ac:dyDescent="0.35">
      <c r="A47" s="2"/>
      <c r="B47" s="20" t="s">
        <v>1</v>
      </c>
      <c r="C47" s="21">
        <f>SUM(C45:C46)</f>
        <v>10</v>
      </c>
      <c r="D47" s="34">
        <f t="shared" si="9"/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7.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7.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7.5" x14ac:dyDescent="0.35">
      <c r="A50" s="2">
        <v>1</v>
      </c>
      <c r="B50" s="2" t="s">
        <v>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7.5" x14ac:dyDescent="0.35">
      <c r="A51" s="2"/>
      <c r="B51" s="7" t="s">
        <v>33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7.5" x14ac:dyDescent="0.35">
      <c r="A52" s="2"/>
      <c r="B52" s="7" t="s">
        <v>34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7.5" x14ac:dyDescent="0.35">
      <c r="A53" s="2"/>
      <c r="B53" s="7" t="s">
        <v>35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7.5" x14ac:dyDescent="0.35">
      <c r="A54" s="2"/>
      <c r="B54" s="7" t="s">
        <v>36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7.5" x14ac:dyDescent="0.35">
      <c r="A55" s="2"/>
      <c r="B55" s="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7.5" x14ac:dyDescent="0.35">
      <c r="A56" s="2"/>
      <c r="B56" s="2" t="s">
        <v>37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7.5" x14ac:dyDescent="0.35">
      <c r="A57" s="2"/>
      <c r="B57" s="2" t="s">
        <v>39</v>
      </c>
      <c r="C57" s="8">
        <f>COUNTIFS($B$5:$B$14, "Tua", $F$5:$F$14, "Ya") / COUNTIF(F5:F14, "Ya")</f>
        <v>0.5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7.5" x14ac:dyDescent="0.35">
      <c r="A58" s="2"/>
      <c r="B58" s="2" t="s">
        <v>40</v>
      </c>
      <c r="C58" s="8">
        <f>COUNTIFS($C$5:$C$14, "Tinggi", $F$5:$F$14, "Ya") / COUNTIF(F6:F15, "Ya")</f>
        <v>0.66666666666666663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7.5" x14ac:dyDescent="0.35">
      <c r="A59" s="2"/>
      <c r="B59" s="2" t="s">
        <v>4</v>
      </c>
      <c r="C59" s="8">
        <f>COUNTIFS($D$5:$D$14, "Single", $F$5:$F$14, "Ya") / COUNTIF(F7:F16, "Ya")</f>
        <v>0.2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7.5" x14ac:dyDescent="0.35">
      <c r="A60" s="2"/>
      <c r="B60" s="2" t="s">
        <v>41</v>
      </c>
      <c r="C60" s="8">
        <f t="shared" ref="C60" si="10">COUNTIFS($B$5:$B$14, "Tua", $F$5:$F$14, "Ya") / COUNTIF(F8:F17, "Ya")</f>
        <v>0.75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7.5" x14ac:dyDescent="0.35">
      <c r="A61" s="2"/>
      <c r="B61" s="2" t="s">
        <v>42</v>
      </c>
      <c r="C61" s="9">
        <f>COUNTIFS($F$5:$F$14, "Ya")/COUNTA($F$5:$F$14)</f>
        <v>0.6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7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7.5" x14ac:dyDescent="0.35">
      <c r="A63" s="2"/>
      <c r="B63" s="2" t="s">
        <v>38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7.5" x14ac:dyDescent="0.35">
      <c r="A64" s="2"/>
      <c r="B64" s="2" t="s">
        <v>43</v>
      </c>
      <c r="C64" s="9">
        <f>COUNTIFS($C$5:$C$14, "Tinggi", $F$5:$F$14, "Tidak") / COUNTIF($F$5:$F$14, "Tidak")</f>
        <v>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7.5" x14ac:dyDescent="0.35">
      <c r="A65" s="2"/>
      <c r="B65" s="2" t="s">
        <v>44</v>
      </c>
      <c r="C65" s="9">
        <f t="shared" ref="C65" si="11">COUNTIFS($B$5:$B$14, "Tua", $F$5:$F$14, "Tidak") / COUNTIF($F$5:$F$14, "Tidak")</f>
        <v>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7.5" x14ac:dyDescent="0.35">
      <c r="A66" s="2"/>
      <c r="B66" s="2" t="s">
        <v>45</v>
      </c>
      <c r="C66" s="9">
        <f>COUNTIFS($D$5:$D$14, "Single", $F$5:$F$14, "Tidak") / COUNTIF($F$5:$F$14, "Tidak")</f>
        <v>0.75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5" x14ac:dyDescent="0.35">
      <c r="A67" s="2"/>
      <c r="B67" s="2" t="s">
        <v>46</v>
      </c>
      <c r="C67" s="9">
        <f>COUNTIFS($E$5:$E$14, "Tidak ada", $F$5:$F$14, "Tidak") / COUNTIF($F$5:$F$14, "Tidak")</f>
        <v>0.5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5" x14ac:dyDescent="0.35">
      <c r="A68" s="2"/>
      <c r="B68" s="2" t="s">
        <v>52</v>
      </c>
      <c r="C68" s="9">
        <f>COUNTIFS($F$5:$F$14, "Tidak")/COUNTA($F$5:$F$14)</f>
        <v>0.4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5" x14ac:dyDescent="0.35">
      <c r="A71" s="29" t="s">
        <v>53</v>
      </c>
      <c r="B71" s="29"/>
      <c r="C71" s="29" t="s">
        <v>47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"/>
      <c r="Q71" s="2"/>
      <c r="R71" s="2"/>
    </row>
    <row r="72" spans="1:18" ht="17.5" x14ac:dyDescent="0.3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"/>
      <c r="Q72" s="2"/>
      <c r="R72" s="2"/>
    </row>
    <row r="73" spans="1:18" ht="17.5" x14ac:dyDescent="0.35">
      <c r="A73" s="29" t="s">
        <v>54</v>
      </c>
      <c r="B73" s="29"/>
      <c r="C73" s="30" t="s">
        <v>48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2"/>
      <c r="Q73" s="2"/>
      <c r="R73" s="2"/>
    </row>
    <row r="74" spans="1:18" ht="17.5" x14ac:dyDescent="0.35">
      <c r="A74" s="29"/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2"/>
      <c r="Q74" s="2"/>
      <c r="R74" s="2"/>
    </row>
    <row r="75" spans="1:18" ht="17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5" x14ac:dyDescent="0.35">
      <c r="A76" s="31" t="s">
        <v>49</v>
      </c>
      <c r="B76" s="31"/>
      <c r="C76" s="12">
        <f>(C57*C58*C59*C60*C61)/D45</f>
        <v>0.05</v>
      </c>
      <c r="D76" s="9"/>
      <c r="E76" s="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5" x14ac:dyDescent="0.35">
      <c r="A77" s="31" t="s">
        <v>50</v>
      </c>
      <c r="B77" s="31"/>
      <c r="C77" s="12">
        <f>(C64*C65*C66*C67*C68)/D46</f>
        <v>0</v>
      </c>
      <c r="D77" s="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5" x14ac:dyDescent="0.35">
      <c r="A79" s="2"/>
      <c r="B79" s="25" t="s">
        <v>5</v>
      </c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5" x14ac:dyDescent="0.35">
      <c r="A81" s="23" t="s">
        <v>6</v>
      </c>
      <c r="B81" s="23"/>
      <c r="C81" s="23"/>
      <c r="D81" s="14"/>
      <c r="E81" s="14"/>
      <c r="F81" s="1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5" x14ac:dyDescent="0.35">
      <c r="A82" s="22" t="s">
        <v>55</v>
      </c>
      <c r="B82" s="22"/>
      <c r="C82" s="26" t="s">
        <v>7</v>
      </c>
      <c r="D82" s="26"/>
      <c r="E82" s="16" t="s">
        <v>10</v>
      </c>
      <c r="F82" s="17" t="e">
        <f>D76/D76+D77</f>
        <v>#DIV/0!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5" x14ac:dyDescent="0.35">
      <c r="A83" s="22" t="s">
        <v>8</v>
      </c>
      <c r="B83" s="22"/>
      <c r="C83" s="26" t="s">
        <v>9</v>
      </c>
      <c r="D83" s="26"/>
      <c r="E83" s="14" t="s">
        <v>11</v>
      </c>
      <c r="F83" s="17" t="e">
        <f>D77/D76+D77</f>
        <v>#DIV/0!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5" x14ac:dyDescent="0.35">
      <c r="A84" s="2"/>
      <c r="B84" s="14"/>
      <c r="C84" s="14"/>
      <c r="D84" s="14"/>
      <c r="E84" s="14"/>
      <c r="F84" s="1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8" x14ac:dyDescent="0.4">
      <c r="A86" s="2"/>
      <c r="B86" s="24" t="s">
        <v>12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"/>
      <c r="N86" s="2"/>
      <c r="O86" s="2"/>
      <c r="P86" s="2"/>
      <c r="Q86" s="2"/>
      <c r="R86" s="2"/>
    </row>
    <row r="87" spans="1:18" ht="17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5" x14ac:dyDescent="0.35">
      <c r="A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5" x14ac:dyDescent="0.35">
      <c r="A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5" x14ac:dyDescent="0.35">
      <c r="A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5" x14ac:dyDescent="0.35">
      <c r="A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5" x14ac:dyDescent="0.35">
      <c r="A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5" x14ac:dyDescent="0.35">
      <c r="A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5" x14ac:dyDescent="0.35">
      <c r="A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5" x14ac:dyDescent="0.35">
      <c r="A109" s="2"/>
      <c r="D109" s="10"/>
      <c r="E109" s="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5" x14ac:dyDescent="0.35">
      <c r="A110" s="2"/>
      <c r="D110" s="10"/>
      <c r="E110" s="10"/>
      <c r="F110" s="10"/>
      <c r="G110" s="10"/>
      <c r="H110" s="10"/>
      <c r="I110" s="10"/>
      <c r="J110" s="10"/>
      <c r="K110" s="11"/>
      <c r="L110" s="2"/>
      <c r="M110" s="2"/>
      <c r="N110" s="2"/>
      <c r="O110" s="2"/>
      <c r="P110" s="2"/>
      <c r="Q110" s="2"/>
      <c r="R110" s="2"/>
    </row>
    <row r="111" spans="1:18" ht="17.5" x14ac:dyDescent="0.35">
      <c r="A111" s="2"/>
      <c r="D111" s="10"/>
      <c r="E111" s="10"/>
      <c r="F111" s="10"/>
      <c r="G111" s="10"/>
      <c r="H111" s="10"/>
      <c r="I111" s="10"/>
      <c r="J111" s="10"/>
      <c r="K111" s="11"/>
      <c r="L111" s="2"/>
      <c r="M111" s="2"/>
      <c r="N111" s="2"/>
      <c r="O111" s="2"/>
      <c r="P111" s="2"/>
      <c r="Q111" s="2"/>
      <c r="R111" s="2"/>
    </row>
    <row r="112" spans="1:18" ht="17.5" x14ac:dyDescent="0.35">
      <c r="A112" s="2"/>
      <c r="D112" s="10"/>
      <c r="E112" s="10"/>
      <c r="F112" s="10"/>
      <c r="G112" s="10"/>
      <c r="H112" s="10"/>
      <c r="I112" s="10"/>
      <c r="J112" s="10"/>
      <c r="K112" s="10"/>
      <c r="L112" s="2"/>
      <c r="M112" s="2"/>
      <c r="N112" s="2"/>
      <c r="O112" s="2"/>
      <c r="P112" s="2"/>
      <c r="Q112" s="2"/>
      <c r="R112" s="2"/>
    </row>
    <row r="113" spans="1:18" ht="17.5" x14ac:dyDescent="0.35">
      <c r="A113" s="2"/>
      <c r="D113" s="2"/>
      <c r="E113" s="2"/>
      <c r="F113" s="10"/>
      <c r="G113" s="10"/>
      <c r="H113" s="10"/>
      <c r="I113" s="10"/>
      <c r="J113" s="10"/>
      <c r="K113" s="10"/>
      <c r="L113" s="2"/>
      <c r="M113" s="2"/>
      <c r="N113" s="2"/>
      <c r="O113" s="2"/>
      <c r="P113" s="2"/>
      <c r="Q113" s="2"/>
      <c r="R113" s="2"/>
    </row>
    <row r="114" spans="1:18" ht="17.5" x14ac:dyDescent="0.35">
      <c r="A114" s="2"/>
      <c r="D114" s="8">
        <f>(0/8)*(0/6)*(0/6)*(2/3)*(3/7)</f>
        <v>0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5" x14ac:dyDescent="0.35">
      <c r="A115" s="2"/>
      <c r="D115" s="13">
        <f>(5/8)*(5/8)*(1/2)*(3/8)*(4/7)</f>
        <v>4.1852678571428568E-2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5" x14ac:dyDescent="0.35">
      <c r="A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5" x14ac:dyDescent="0.35">
      <c r="A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5" x14ac:dyDescent="0.35">
      <c r="A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5" x14ac:dyDescent="0.35">
      <c r="A119" s="2"/>
      <c r="D119" s="14"/>
      <c r="E119" s="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5" x14ac:dyDescent="0.35">
      <c r="A120" s="2"/>
      <c r="D120" s="15"/>
      <c r="E120" s="16" t="s">
        <v>13</v>
      </c>
      <c r="F120" s="1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5" x14ac:dyDescent="0.35">
      <c r="A121" s="2"/>
      <c r="D121" s="15"/>
      <c r="E121" s="14" t="s">
        <v>14</v>
      </c>
      <c r="F121" s="17">
        <f>(D114)/(D114+D115)</f>
        <v>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5" x14ac:dyDescent="0.35">
      <c r="A122" s="2"/>
      <c r="D122" s="14"/>
      <c r="E122" s="14"/>
      <c r="F122" s="17">
        <f>(D115)/(D114+D115)</f>
        <v>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5" x14ac:dyDescent="0.35">
      <c r="A123" s="2"/>
      <c r="D123" s="2"/>
      <c r="E123" s="2"/>
      <c r="F123" s="1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8" x14ac:dyDescent="0.4">
      <c r="A124" s="2"/>
      <c r="D124" s="18"/>
      <c r="E124" s="1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8" x14ac:dyDescent="0.4">
      <c r="A125" s="2"/>
      <c r="D125" s="2"/>
      <c r="E125" s="2"/>
      <c r="F125" s="18"/>
      <c r="G125" s="18"/>
      <c r="H125" s="18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5" x14ac:dyDescent="0.35">
      <c r="A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5" x14ac:dyDescent="0.35">
      <c r="A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5" x14ac:dyDescent="0.35">
      <c r="A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5" x14ac:dyDescent="0.35">
      <c r="A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5" x14ac:dyDescent="0.35">
      <c r="A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5" x14ac:dyDescent="0.35">
      <c r="A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5" x14ac:dyDescent="0.35">
      <c r="A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5" x14ac:dyDescent="0.35">
      <c r="A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5" x14ac:dyDescent="0.35">
      <c r="A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5" x14ac:dyDescent="0.35">
      <c r="A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5" x14ac:dyDescent="0.35">
      <c r="A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5" x14ac:dyDescent="0.35">
      <c r="A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5" x14ac:dyDescent="0.35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</sheetData>
  <mergeCells count="20">
    <mergeCell ref="A76:B76"/>
    <mergeCell ref="A77:B77"/>
    <mergeCell ref="B2:F2"/>
    <mergeCell ref="B16:F16"/>
    <mergeCell ref="B23:F23"/>
    <mergeCell ref="B30:F30"/>
    <mergeCell ref="B36:F36"/>
    <mergeCell ref="B43:D43"/>
    <mergeCell ref="B44:C44"/>
    <mergeCell ref="C71:O72"/>
    <mergeCell ref="C73:O74"/>
    <mergeCell ref="A71:B72"/>
    <mergeCell ref="A73:B74"/>
    <mergeCell ref="A82:B82"/>
    <mergeCell ref="A81:C81"/>
    <mergeCell ref="A83:B83"/>
    <mergeCell ref="B86:L86"/>
    <mergeCell ref="B79:C79"/>
    <mergeCell ref="C82:D82"/>
    <mergeCell ref="C83:D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bayu nur</cp:lastModifiedBy>
  <dcterms:created xsi:type="dcterms:W3CDTF">2024-06-04T06:48:34Z</dcterms:created>
  <dcterms:modified xsi:type="dcterms:W3CDTF">2024-06-20T07:00:58Z</dcterms:modified>
</cp:coreProperties>
</file>