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BAYU\smt 6\KECERDASAN BUATAN\rumah\"/>
    </mc:Choice>
  </mc:AlternateContent>
  <xr:revisionPtr revIDLastSave="0" documentId="13_ncr:1_{2BF36E02-B832-436E-B8A8-87B7B2CACD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38" i="1"/>
  <c r="F33" i="1"/>
  <c r="F34" i="1"/>
  <c r="F32" i="1"/>
  <c r="D115" i="1"/>
  <c r="F122" i="1" s="1"/>
  <c r="D114" i="1"/>
  <c r="F121" i="1" s="1"/>
  <c r="F83" i="1"/>
  <c r="F82" i="1"/>
  <c r="C68" i="1"/>
  <c r="C67" i="1"/>
  <c r="C66" i="1"/>
  <c r="C65" i="1"/>
  <c r="C64" i="1"/>
  <c r="C61" i="1"/>
  <c r="C60" i="1"/>
  <c r="C59" i="1"/>
  <c r="C58" i="1"/>
  <c r="C57" i="1"/>
  <c r="C46" i="1"/>
  <c r="C45" i="1"/>
  <c r="C47" i="1" s="1"/>
  <c r="D40" i="1"/>
  <c r="C40" i="1"/>
  <c r="E40" i="1" s="1"/>
  <c r="D39" i="1"/>
  <c r="C39" i="1"/>
  <c r="E39" i="1" s="1"/>
  <c r="D38" i="1"/>
  <c r="C38" i="1"/>
  <c r="E38" i="1" s="1"/>
  <c r="D33" i="1"/>
  <c r="D34" i="1" s="1"/>
  <c r="C33" i="1"/>
  <c r="C34" i="1" s="1"/>
  <c r="E34" i="1" s="1"/>
  <c r="D32" i="1"/>
  <c r="C32" i="1"/>
  <c r="E32" i="1" s="1"/>
  <c r="F27" i="1"/>
  <c r="D27" i="1"/>
  <c r="C27" i="1"/>
  <c r="E27" i="1" s="1"/>
  <c r="D26" i="1"/>
  <c r="F26" i="1" s="1"/>
  <c r="C26" i="1"/>
  <c r="E26" i="1" s="1"/>
  <c r="D25" i="1"/>
  <c r="F25" i="1" s="1"/>
  <c r="C25" i="1"/>
  <c r="E25" i="1" s="1"/>
  <c r="D20" i="1"/>
  <c r="F20" i="1" s="1"/>
  <c r="C20" i="1"/>
  <c r="E20" i="1" s="1"/>
  <c r="D19" i="1"/>
  <c r="F19" i="1" s="1"/>
  <c r="C19" i="1"/>
  <c r="E19" i="1" s="1"/>
  <c r="F18" i="1"/>
  <c r="D18" i="1"/>
  <c r="D21" i="1" s="1"/>
  <c r="F21" i="1" s="1"/>
  <c r="C18" i="1"/>
  <c r="C21" i="1" s="1"/>
  <c r="E21" i="1" s="1"/>
  <c r="D47" i="1" l="1"/>
  <c r="D46" i="1"/>
  <c r="C77" i="1" s="1"/>
  <c r="D45" i="1"/>
  <c r="C76" i="1" s="1"/>
  <c r="E18" i="1"/>
  <c r="E33" i="1"/>
  <c r="C28" i="1"/>
  <c r="E28" i="1" s="1"/>
  <c r="D28" i="1"/>
  <c r="F28" i="1" s="1"/>
  <c r="C41" i="1"/>
  <c r="E41" i="1" s="1"/>
  <c r="D41" i="1"/>
</calcChain>
</file>

<file path=xl/sharedStrings.xml><?xml version="1.0" encoding="utf-8"?>
<sst xmlns="http://schemas.openxmlformats.org/spreadsheetml/2006/main" count="133" uniqueCount="57">
  <si>
    <t>STUDI KASUS: MEMBELI RUMAH</t>
  </si>
  <si>
    <t>Usia</t>
  </si>
  <si>
    <t>Pendapatan</t>
  </si>
  <si>
    <t>Status Pernikahan</t>
  </si>
  <si>
    <t>Jumlah Anak</t>
  </si>
  <si>
    <t>Membeli Rumah</t>
  </si>
  <si>
    <t>Muda</t>
  </si>
  <si>
    <t>Rendah</t>
  </si>
  <si>
    <t>Single</t>
  </si>
  <si>
    <t>Tidak ada</t>
  </si>
  <si>
    <t>Tidak</t>
  </si>
  <si>
    <t>Dewasa</t>
  </si>
  <si>
    <t>Tinggi</t>
  </si>
  <si>
    <t>Menikah</t>
  </si>
  <si>
    <t>Banyak</t>
  </si>
  <si>
    <t>Ya</t>
  </si>
  <si>
    <t>Tua</t>
  </si>
  <si>
    <t>Sedang</t>
  </si>
  <si>
    <t>Sedikit</t>
  </si>
  <si>
    <t>P(Ya)</t>
  </si>
  <si>
    <t>P(Tidak)</t>
  </si>
  <si>
    <t>Total</t>
  </si>
  <si>
    <t xml:space="preserve"> </t>
  </si>
  <si>
    <t>Membeli rumah</t>
  </si>
  <si>
    <t>P(Ya)/P(Tidak)</t>
  </si>
  <si>
    <t>Misalkan kita ingin mendiagnosa laptop dengan gejala berikut:</t>
  </si>
  <si>
    <t>Usia: Tua</t>
  </si>
  <si>
    <t>Pendapatan : Tinggi</t>
  </si>
  <si>
    <t>Status pernikahan : Single</t>
  </si>
  <si>
    <t>Jumlah anak : Tidak ada</t>
  </si>
  <si>
    <t>Probabilitas untuk Ya:</t>
  </si>
  <si>
    <t>P(Tua|Ya):</t>
  </si>
  <si>
    <t>P(Tinggi|Ya):</t>
  </si>
  <si>
    <t>P(Single|Yes):</t>
  </si>
  <si>
    <t>P(Tidak ada|Yes):</t>
  </si>
  <si>
    <t>Probabilitas untuk Tidak:</t>
  </si>
  <si>
    <t>P(Tua|Tidak):</t>
  </si>
  <si>
    <t>P(Tinggi|Tidak):</t>
  </si>
  <si>
    <t>P(Single|Tidak):</t>
  </si>
  <si>
    <t>P(Tidak ada|Tidak):</t>
  </si>
  <si>
    <t>P(Ya|Membeli Rumah) =</t>
  </si>
  <si>
    <t>P(Usia"Tua"|Ya)xP(Pendapatan"Tinggi"|Ya)xP(Status Pernikahan"Single"|Ya)xP(Jumlah anak"Tidak ada"|Ya)xP(Ya)/P(Membeli Rumah)</t>
  </si>
  <si>
    <t>P(Tidak|Membeli Rumah) =</t>
  </si>
  <si>
    <t>P(Usia"Tua"|Tidak )xP(Pendapatan"Tinggi"|Tidak)xP(Status Pernikahan"Single"|Tidak)xP(Jumlah anak"Tidak ada"|Tidak)xP(Tidak)/P(Membeli Rumah)</t>
  </si>
  <si>
    <t>P(Ya|Membeli Rumah)=</t>
  </si>
  <si>
    <t>P(Tidak|Membeli Rumah)=</t>
  </si>
  <si>
    <t>P(Tepat|Lulus)+P(Terlambat|Lulus)= 1</t>
  </si>
  <si>
    <t>Untuk normalisasi dengan persamaan berikut:</t>
  </si>
  <si>
    <t>P(Ya|Membeli Rumah)'=</t>
  </si>
  <si>
    <t>P(Yes|Bluescreen)/P(Yes|Bluescreen)+P(No|Bluescreen)=</t>
  </si>
  <si>
    <t>(1/4) / (1/4) + (0)=</t>
  </si>
  <si>
    <t>P(No|Bluescreen)'=</t>
  </si>
  <si>
    <t>P(No|Bluescreen)/P(Yes|Bluescreen)+P(No|Bluescreen)=</t>
  </si>
  <si>
    <t>(0) / (1/4) + (0)=</t>
  </si>
  <si>
    <t>Maka Keadaan Laptop dengan data prediksi diatas LAPTOP BLUESCREEN, karena P(Yes|Bluescreen)&gt;P(No|Bluescreen)</t>
  </si>
  <si>
    <t>(0) / (0) + (0.04)=</t>
  </si>
  <si>
    <t>(0.04) / (0) + (0.04)=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</si>
</sst>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3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FFCC99"/>
      </patternFill>
    </fill>
    <fill>
      <patternFill patternType="solid">
        <fgColor rgb="FFE2F0D9"/>
      </patternFill>
    </fill>
    <fill>
      <patternFill patternType="solid">
        <fgColor rgb="FFC5E0B4"/>
      </patternFill>
    </fill>
    <fill>
      <patternFill patternType="solid">
        <f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2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left"/>
    </xf>
    <xf numFmtId="3" fontId="1" fillId="5" borderId="4" xfId="0" applyNumberFormat="1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4" fontId="1" fillId="5" borderId="4" xfId="0" applyNumberFormat="1" applyFont="1" applyFill="1" applyBorder="1" applyAlignment="1">
      <alignment horizontal="left"/>
    </xf>
    <xf numFmtId="164" fontId="1" fillId="5" borderId="4" xfId="0" applyNumberFormat="1" applyFont="1" applyFill="1" applyBorder="1" applyAlignment="1">
      <alignment horizontal="left"/>
    </xf>
    <xf numFmtId="4" fontId="1" fillId="5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4" fontId="2" fillId="6" borderId="4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center"/>
    </xf>
    <xf numFmtId="4" fontId="1" fillId="4" borderId="4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3" fontId="1" fillId="4" borderId="4" xfId="0" applyNumberFormat="1" applyFont="1" applyFill="1" applyBorder="1" applyAlignment="1">
      <alignment horizontal="left" vertical="top"/>
    </xf>
    <xf numFmtId="4" fontId="1" fillId="4" borderId="4" xfId="0" applyNumberFormat="1" applyFont="1" applyFill="1" applyBorder="1" applyAlignment="1">
      <alignment horizontal="left"/>
    </xf>
    <xf numFmtId="164" fontId="1" fillId="4" borderId="4" xfId="0" applyNumberFormat="1" applyFont="1" applyFill="1" applyBorder="1" applyAlignment="1">
      <alignment horizontal="left"/>
    </xf>
    <xf numFmtId="3" fontId="1" fillId="4" borderId="4" xfId="0" applyNumberFormat="1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3" fontId="1" fillId="5" borderId="4" xfId="0" applyNumberFormat="1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3" fontId="1" fillId="5" borderId="4" xfId="0" applyNumberFormat="1" applyFont="1" applyFill="1" applyBorder="1" applyAlignment="1">
      <alignment horizontal="center"/>
    </xf>
    <xf numFmtId="4" fontId="1" fillId="5" borderId="4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3" fontId="2" fillId="6" borderId="4" xfId="0" applyNumberFormat="1" applyFont="1" applyFill="1" applyBorder="1" applyAlignment="1">
      <alignment horizontal="center"/>
    </xf>
    <xf numFmtId="4" fontId="2" fillId="6" borderId="4" xfId="0" applyNumberFormat="1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38"/>
  <sheetViews>
    <sheetView tabSelected="1" topLeftCell="A24" zoomScale="58" zoomScaleNormal="58" workbookViewId="0">
      <selection activeCell="H40" sqref="H40"/>
    </sheetView>
  </sheetViews>
  <sheetFormatPr defaultRowHeight="14.5" x14ac:dyDescent="0.35"/>
  <cols>
    <col min="1" max="1" width="9.1796875" style="36" bestFit="1" customWidth="1"/>
    <col min="2" max="2" width="23.54296875" bestFit="1" customWidth="1"/>
    <col min="3" max="3" width="27.81640625" style="36" bestFit="1" customWidth="1"/>
    <col min="4" max="4" width="28" style="37" bestFit="1" customWidth="1"/>
    <col min="5" max="5" width="19.26953125" style="38" bestFit="1" customWidth="1"/>
    <col min="6" max="6" width="20.81640625" style="36" bestFit="1" customWidth="1"/>
    <col min="7" max="18" width="13.54296875" bestFit="1" customWidth="1"/>
  </cols>
  <sheetData>
    <row r="1" spans="1:18" ht="21.75" customHeight="1" x14ac:dyDescent="0.35">
      <c r="A1" s="1"/>
      <c r="B1" s="2"/>
      <c r="C1" s="1"/>
      <c r="D1" s="3"/>
      <c r="E1" s="4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21.75" customHeight="1" x14ac:dyDescent="0.35">
      <c r="A2" s="1"/>
      <c r="B2" s="39" t="s">
        <v>0</v>
      </c>
      <c r="C2" s="40"/>
      <c r="D2" s="41"/>
      <c r="E2" s="42"/>
      <c r="F2" s="4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21.75" customHeight="1" x14ac:dyDescent="0.35">
      <c r="A3" s="1"/>
      <c r="B3" s="2"/>
      <c r="C3" s="1"/>
      <c r="D3" s="3"/>
      <c r="E3" s="4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1.75" customHeight="1" x14ac:dyDescent="0.35">
      <c r="A4" s="1"/>
      <c r="B4" s="5" t="s">
        <v>1</v>
      </c>
      <c r="C4" s="6" t="s">
        <v>2</v>
      </c>
      <c r="D4" s="7" t="s">
        <v>3</v>
      </c>
      <c r="E4" s="8" t="s">
        <v>4</v>
      </c>
      <c r="F4" s="6" t="s">
        <v>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1.75" customHeight="1" x14ac:dyDescent="0.35">
      <c r="A5" s="1"/>
      <c r="B5" s="9" t="s">
        <v>6</v>
      </c>
      <c r="C5" s="10" t="s">
        <v>7</v>
      </c>
      <c r="D5" s="11" t="s">
        <v>8</v>
      </c>
      <c r="E5" s="12" t="s">
        <v>9</v>
      </c>
      <c r="F5" s="10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1.75" customHeight="1" x14ac:dyDescent="0.35">
      <c r="A6" s="1"/>
      <c r="B6" s="9" t="s">
        <v>11</v>
      </c>
      <c r="C6" s="10" t="s">
        <v>12</v>
      </c>
      <c r="D6" s="11" t="s">
        <v>13</v>
      </c>
      <c r="E6" s="12" t="s">
        <v>14</v>
      </c>
      <c r="F6" s="10" t="s">
        <v>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.75" customHeight="1" x14ac:dyDescent="0.35">
      <c r="A7" s="1"/>
      <c r="B7" s="9" t="s">
        <v>16</v>
      </c>
      <c r="C7" s="10" t="s">
        <v>17</v>
      </c>
      <c r="D7" s="11" t="s">
        <v>13</v>
      </c>
      <c r="E7" s="12" t="s">
        <v>18</v>
      </c>
      <c r="F7" s="10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1.75" customHeight="1" x14ac:dyDescent="0.35">
      <c r="A8" s="1"/>
      <c r="B8" s="9" t="s">
        <v>6</v>
      </c>
      <c r="C8" s="10" t="s">
        <v>17</v>
      </c>
      <c r="D8" s="11" t="s">
        <v>8</v>
      </c>
      <c r="E8" s="12" t="s">
        <v>9</v>
      </c>
      <c r="F8" s="10" t="s">
        <v>10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1.75" customHeight="1" x14ac:dyDescent="0.35">
      <c r="A9" s="1"/>
      <c r="B9" s="9" t="s">
        <v>11</v>
      </c>
      <c r="C9" s="10" t="s">
        <v>7</v>
      </c>
      <c r="D9" s="11" t="s">
        <v>13</v>
      </c>
      <c r="E9" s="12" t="s">
        <v>18</v>
      </c>
      <c r="F9" s="10" t="s">
        <v>10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1.75" customHeight="1" x14ac:dyDescent="0.35">
      <c r="A10" s="1"/>
      <c r="B10" s="9" t="s">
        <v>16</v>
      </c>
      <c r="C10" s="10" t="s">
        <v>12</v>
      </c>
      <c r="D10" s="11" t="s">
        <v>13</v>
      </c>
      <c r="E10" s="12" t="s">
        <v>14</v>
      </c>
      <c r="F10" s="10" t="s">
        <v>15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1.75" customHeight="1" x14ac:dyDescent="0.35">
      <c r="A11" s="1"/>
      <c r="B11" s="9" t="s">
        <v>6</v>
      </c>
      <c r="C11" s="10" t="s">
        <v>7</v>
      </c>
      <c r="D11" s="11" t="s">
        <v>8</v>
      </c>
      <c r="E11" s="12" t="s">
        <v>18</v>
      </c>
      <c r="F11" s="10" t="s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 customHeight="1" x14ac:dyDescent="0.35">
      <c r="A12" s="1"/>
      <c r="B12" s="9" t="s">
        <v>11</v>
      </c>
      <c r="C12" s="10" t="s">
        <v>12</v>
      </c>
      <c r="D12" s="11" t="s">
        <v>13</v>
      </c>
      <c r="E12" s="12" t="s">
        <v>9</v>
      </c>
      <c r="F12" s="10" t="s">
        <v>15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 customHeight="1" x14ac:dyDescent="0.35">
      <c r="A13" s="1"/>
      <c r="B13" s="9" t="s">
        <v>16</v>
      </c>
      <c r="C13" s="10" t="s">
        <v>17</v>
      </c>
      <c r="D13" s="11" t="s">
        <v>13</v>
      </c>
      <c r="E13" s="12" t="s">
        <v>18</v>
      </c>
      <c r="F13" s="10" t="s">
        <v>15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 customHeight="1" x14ac:dyDescent="0.35">
      <c r="A14" s="1"/>
      <c r="B14" s="9" t="s">
        <v>6</v>
      </c>
      <c r="C14" s="10" t="s">
        <v>12</v>
      </c>
      <c r="D14" s="11" t="s">
        <v>8</v>
      </c>
      <c r="E14" s="12" t="s">
        <v>9</v>
      </c>
      <c r="F14" s="10" t="s"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 customHeight="1" x14ac:dyDescent="0.35">
      <c r="A15" s="1"/>
      <c r="B15" s="2"/>
      <c r="C15" s="1"/>
      <c r="D15" s="3"/>
      <c r="E15" s="4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 customHeight="1" x14ac:dyDescent="0.4">
      <c r="A16" s="1"/>
      <c r="B16" s="43" t="s">
        <v>1</v>
      </c>
      <c r="C16" s="44"/>
      <c r="D16" s="45"/>
      <c r="E16" s="46"/>
      <c r="F16" s="4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 customHeight="1" x14ac:dyDescent="0.35">
      <c r="A17" s="1"/>
      <c r="B17" s="13"/>
      <c r="C17" s="14" t="s">
        <v>15</v>
      </c>
      <c r="D17" s="15" t="s">
        <v>10</v>
      </c>
      <c r="E17" s="16" t="s">
        <v>19</v>
      </c>
      <c r="F17" s="14" t="s">
        <v>20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 customHeight="1" x14ac:dyDescent="0.35">
      <c r="A18" s="1"/>
      <c r="B18" s="13" t="s">
        <v>6</v>
      </c>
      <c r="C18" s="17">
        <f>COUNTIFS($B$5:$B$14, "Muda", $F$5:$F$14, "Ya")</f>
        <v>1</v>
      </c>
      <c r="D18" s="17">
        <f>COUNTIFS($B$5:$B$14, "Dewasa", $F$5:$F$14, "Tidak")</f>
        <v>1</v>
      </c>
      <c r="E18" s="18">
        <f>C18/COUNTIFS($F$5:$F$14, "Ya")</f>
        <v>0.16666666666666666</v>
      </c>
      <c r="F18" s="18">
        <f>D18/COUNTIFS($F$5:$F$14, "Tidak")</f>
        <v>0.25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 customHeight="1" x14ac:dyDescent="0.35">
      <c r="A19" s="1"/>
      <c r="B19" s="13" t="s">
        <v>11</v>
      </c>
      <c r="C19" s="17">
        <f>COUNTIFS($B$5:$B$14, "Dewasa", $F$5:$F$14, "Ya")</f>
        <v>2</v>
      </c>
      <c r="D19" s="17">
        <f>COUNTIFS($B$5:$B$14, "Muda", $F$5:$F$14, "Tidak")</f>
        <v>3</v>
      </c>
      <c r="E19" s="18">
        <f>C19/COUNTIFS($F$5:$F$14, "Ya")</f>
        <v>0.33333333333333331</v>
      </c>
      <c r="F19" s="18">
        <f>D19/COUNTIFS($F$5:$F$14, "Tidak")</f>
        <v>0.75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 customHeight="1" x14ac:dyDescent="0.35">
      <c r="A20" s="1"/>
      <c r="B20" s="13" t="s">
        <v>16</v>
      </c>
      <c r="C20" s="17">
        <f>COUNTIFS($B$5:$B$14, "Tua", $F$5:$F$14, "Ya")</f>
        <v>3</v>
      </c>
      <c r="D20" s="17">
        <f>COUNTIFS($B$5:$B$14, "Tua", $F$5:$F$14, "Tidak")</f>
        <v>0</v>
      </c>
      <c r="E20" s="18">
        <f>C20/COUNTIFS($F$5:$F$14, "Ya")</f>
        <v>0.5</v>
      </c>
      <c r="F20" s="18">
        <f>D20/COUNTIFS($F$5:$F$14, "Tidak")</f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 customHeight="1" x14ac:dyDescent="0.35">
      <c r="A21" s="1"/>
      <c r="B21" s="19" t="s">
        <v>21</v>
      </c>
      <c r="C21" s="20">
        <f>SUM(C18:C20)</f>
        <v>6</v>
      </c>
      <c r="D21" s="20">
        <f>SUM(D18:D20)</f>
        <v>4</v>
      </c>
      <c r="E21" s="18">
        <f>C21/COUNTIFS($F$5:$F$14, "Ya")</f>
        <v>1</v>
      </c>
      <c r="F21" s="18">
        <f>D21/COUNTIFS($F$5:$F$14, "Tidak")</f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 customHeight="1" x14ac:dyDescent="0.35">
      <c r="A22" s="1"/>
      <c r="B22" s="2"/>
      <c r="C22" s="1"/>
      <c r="D22" s="3"/>
      <c r="E22" s="4"/>
      <c r="F22" s="1"/>
      <c r="G22" s="2" t="s">
        <v>22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 customHeight="1" x14ac:dyDescent="0.4">
      <c r="A23" s="1"/>
      <c r="B23" s="43" t="s">
        <v>2</v>
      </c>
      <c r="C23" s="44"/>
      <c r="D23" s="45"/>
      <c r="E23" s="46"/>
      <c r="F23" s="4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 customHeight="1" x14ac:dyDescent="0.35">
      <c r="A24" s="1"/>
      <c r="B24" s="13"/>
      <c r="C24" s="14" t="s">
        <v>15</v>
      </c>
      <c r="D24" s="15" t="s">
        <v>10</v>
      </c>
      <c r="E24" s="16" t="s">
        <v>19</v>
      </c>
      <c r="F24" s="14" t="s">
        <v>20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 customHeight="1" x14ac:dyDescent="0.35">
      <c r="A25" s="1"/>
      <c r="B25" s="13" t="s">
        <v>7</v>
      </c>
      <c r="C25" s="17">
        <f>COUNTIFS($C$5:$C$14, "Rendah", $F$5:$F$14, "Ya")</f>
        <v>0</v>
      </c>
      <c r="D25" s="17">
        <f>COUNTIFS($C$5:$C$14, "Rendah", $F$5:$F$14, "Tidak")</f>
        <v>3</v>
      </c>
      <c r="E25" s="18">
        <f>C25/COUNTIFS($F$5:$F$14, "Ya")</f>
        <v>0</v>
      </c>
      <c r="F25" s="18">
        <f>D25/COUNTIFS($F$5:$F$14, "Tidak")</f>
        <v>0.75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 customHeight="1" x14ac:dyDescent="0.35">
      <c r="A26" s="1"/>
      <c r="B26" s="13" t="s">
        <v>17</v>
      </c>
      <c r="C26" s="17">
        <f>COUNTIFS($C$5:$C$14, "Sedang", $F$5:$F$14, "Ya")</f>
        <v>2</v>
      </c>
      <c r="D26" s="17">
        <f>COUNTIFS($C$5:$C$14, "Sedang", $F$5:$F$14, "Tidak")</f>
        <v>1</v>
      </c>
      <c r="E26" s="18">
        <f>C26/COUNTIFS($F$5:$F$14, "Ya")</f>
        <v>0.33333333333333331</v>
      </c>
      <c r="F26" s="18">
        <f>D26/COUNTIFS($F$5:$F$14, "Tidak")</f>
        <v>0.25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75" customHeight="1" x14ac:dyDescent="0.35">
      <c r="A27" s="1"/>
      <c r="B27" s="13" t="s">
        <v>12</v>
      </c>
      <c r="C27" s="17">
        <f>COUNTIFS($C$5:$C$14, "Tinggi", $F$5:$F$14, "Ya")</f>
        <v>4</v>
      </c>
      <c r="D27" s="17">
        <f>COUNTIFS($C$5:$C$14, "Tinggi", $F$5:$F$14, "Tidak")</f>
        <v>0</v>
      </c>
      <c r="E27" s="18">
        <f>C27/COUNTIFS($F$5:$F$14, "Ya")</f>
        <v>0.66666666666666663</v>
      </c>
      <c r="F27" s="18">
        <f>D27/COUNTIFS($F$5:$F$14, "Tidak")</f>
        <v>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.75" customHeight="1" x14ac:dyDescent="0.35">
      <c r="A28" s="1"/>
      <c r="B28" s="19" t="s">
        <v>21</v>
      </c>
      <c r="C28" s="20">
        <f>SUM(C25:C27)</f>
        <v>6</v>
      </c>
      <c r="D28" s="20">
        <f>SUM(D25:D27)</f>
        <v>4</v>
      </c>
      <c r="E28" s="18">
        <f>C28/COUNTIFS($F$5:$F$14, "Ya")</f>
        <v>1</v>
      </c>
      <c r="F28" s="18">
        <f>D28/COUNTIFS($F$5:$F$14, "Tidak")</f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8.75" customHeight="1" x14ac:dyDescent="0.35">
      <c r="A29" s="1"/>
      <c r="B29" s="2"/>
      <c r="C29" s="1"/>
      <c r="D29" s="3"/>
      <c r="E29" s="4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8.75" customHeight="1" x14ac:dyDescent="0.4">
      <c r="A30" s="1"/>
      <c r="B30" s="43" t="s">
        <v>3</v>
      </c>
      <c r="C30" s="44"/>
      <c r="D30" s="45"/>
      <c r="E30" s="46"/>
      <c r="F30" s="4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8.75" customHeight="1" x14ac:dyDescent="0.35">
      <c r="A31" s="1"/>
      <c r="B31" s="13"/>
      <c r="C31" s="14" t="s">
        <v>15</v>
      </c>
      <c r="D31" s="15" t="s">
        <v>10</v>
      </c>
      <c r="E31" s="16" t="s">
        <v>19</v>
      </c>
      <c r="F31" s="14" t="s">
        <v>20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8.75" customHeight="1" x14ac:dyDescent="0.35">
      <c r="A32" s="1"/>
      <c r="B32" s="13" t="s">
        <v>8</v>
      </c>
      <c r="C32" s="17">
        <f>COUNTIFS($D$5:$D$14, "Single", $F$5:$F$14, "Ya")</f>
        <v>1</v>
      </c>
      <c r="D32" s="17">
        <f>COUNTIFS($D$5:$D$14, "Menikah", $F$5:$F$14, "Tidak")</f>
        <v>1</v>
      </c>
      <c r="E32" s="18">
        <f t="shared" ref="E32:F34" si="0">C32/COUNTIFS($F$5:$F$14, "Ya")</f>
        <v>0.16666666666666666</v>
      </c>
      <c r="F32" s="18">
        <f>D32/COUNTIFS($F$5:$F$14, "Tidak")</f>
        <v>0.25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8.75" customHeight="1" x14ac:dyDescent="0.35">
      <c r="A33" s="1"/>
      <c r="B33" s="13" t="s">
        <v>13</v>
      </c>
      <c r="C33" s="17">
        <f>COUNTIFS($D$5:$D$14, "Menikah", $F$5:$F$14, "Ya")</f>
        <v>5</v>
      </c>
      <c r="D33" s="17">
        <f>COUNTIFS($D$5:$D$14, "Single", $F$5:$F$14, "Tidak")</f>
        <v>3</v>
      </c>
      <c r="E33" s="18">
        <f t="shared" si="0"/>
        <v>0.83333333333333337</v>
      </c>
      <c r="F33" s="18">
        <f t="shared" ref="F33:F34" si="1">D33/COUNTIFS($F$5:$F$14, "Tidak")</f>
        <v>0.75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8.75" customHeight="1" x14ac:dyDescent="0.35">
      <c r="A34" s="1"/>
      <c r="B34" s="19" t="s">
        <v>21</v>
      </c>
      <c r="C34" s="20">
        <f>SUM(C32:C33)</f>
        <v>6</v>
      </c>
      <c r="D34" s="20">
        <f>SUM(D32:D33)</f>
        <v>4</v>
      </c>
      <c r="E34" s="18">
        <f t="shared" si="0"/>
        <v>1</v>
      </c>
      <c r="F34" s="18">
        <f t="shared" si="1"/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8.75" customHeight="1" x14ac:dyDescent="0.35">
      <c r="A35" s="1"/>
      <c r="B35" s="2"/>
      <c r="C35" s="1"/>
      <c r="D35" s="3"/>
      <c r="E35" s="4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8.75" customHeight="1" x14ac:dyDescent="0.4">
      <c r="A36" s="1"/>
      <c r="B36" s="43" t="s">
        <v>4</v>
      </c>
      <c r="C36" s="44"/>
      <c r="D36" s="45"/>
      <c r="E36" s="46"/>
      <c r="F36" s="4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8.75" customHeight="1" x14ac:dyDescent="0.35">
      <c r="A37" s="1"/>
      <c r="B37" s="13"/>
      <c r="C37" s="14" t="s">
        <v>15</v>
      </c>
      <c r="D37" s="15" t="s">
        <v>10</v>
      </c>
      <c r="E37" s="16" t="s">
        <v>19</v>
      </c>
      <c r="F37" s="14" t="s">
        <v>20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8.75" customHeight="1" x14ac:dyDescent="0.35">
      <c r="A38" s="1"/>
      <c r="B38" s="13" t="s">
        <v>9</v>
      </c>
      <c r="C38" s="17">
        <f>COUNTIFS($E$5:$E$14, "Tidak ada", $F$5:$F$14, "Ya")</f>
        <v>2</v>
      </c>
      <c r="D38" s="17">
        <f>COUNTIFS($E$5:$E$14, "Tidak ada", $F$5:$F$14, "Tidak")</f>
        <v>2</v>
      </c>
      <c r="E38" s="18">
        <f t="shared" ref="E38:F41" si="2">C38/COUNTIFS($F$5:$F$14, "Ya")</f>
        <v>0.33333333333333331</v>
      </c>
      <c r="F38" s="18">
        <f>D38/COUNTIFS($F$5:$F$14, "Tidak")</f>
        <v>0.5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8.75" customHeight="1" x14ac:dyDescent="0.35">
      <c r="A39" s="1"/>
      <c r="B39" s="13" t="s">
        <v>14</v>
      </c>
      <c r="C39" s="17">
        <f>COUNTIFS($E$5:$E$14, "Banyak", $F$5:$F$14, "Ya")</f>
        <v>2</v>
      </c>
      <c r="D39" s="17">
        <f>COUNTIFS($E$5:$E$14, "Banyak", $F$5:$F$14, "Tidak")</f>
        <v>0</v>
      </c>
      <c r="E39" s="18">
        <f t="shared" si="2"/>
        <v>0.33333333333333331</v>
      </c>
      <c r="F39" s="18">
        <f t="shared" ref="F39:F41" si="3">D39/COUNTIFS($F$5:$F$14, "Tidak")</f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8.75" customHeight="1" x14ac:dyDescent="0.35">
      <c r="A40" s="1"/>
      <c r="B40" s="13" t="s">
        <v>18</v>
      </c>
      <c r="C40" s="17">
        <f>COUNTIFS($E$5:$E$14, "Sedikit", $F$5:$F$14, "Ya")</f>
        <v>2</v>
      </c>
      <c r="D40" s="17">
        <f>COUNTIFS($E$5:$E$14, "Sedikit", $F$5:$F$14, "Tidak")</f>
        <v>2</v>
      </c>
      <c r="E40" s="18">
        <f t="shared" si="2"/>
        <v>0.33333333333333331</v>
      </c>
      <c r="F40" s="18">
        <f t="shared" si="3"/>
        <v>0.5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8.75" customHeight="1" x14ac:dyDescent="0.35">
      <c r="A41" s="1"/>
      <c r="B41" s="19" t="s">
        <v>21</v>
      </c>
      <c r="C41" s="20">
        <f>SUM(C38:C40)</f>
        <v>6</v>
      </c>
      <c r="D41" s="20">
        <f>SUM(D38:D40)</f>
        <v>4</v>
      </c>
      <c r="E41" s="18">
        <f t="shared" si="2"/>
        <v>1</v>
      </c>
      <c r="F41" s="18">
        <f t="shared" si="3"/>
        <v>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8.75" customHeight="1" x14ac:dyDescent="0.35">
      <c r="A42" s="1"/>
      <c r="B42" s="2"/>
      <c r="C42" s="1"/>
      <c r="D42" s="3"/>
      <c r="E42" s="4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8.75" customHeight="1" x14ac:dyDescent="0.4">
      <c r="A43" s="1"/>
      <c r="B43" s="47" t="s">
        <v>5</v>
      </c>
      <c r="C43" s="48"/>
      <c r="D43" s="49"/>
      <c r="E43" s="4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8.75" customHeight="1" x14ac:dyDescent="0.35">
      <c r="A44" s="1"/>
      <c r="B44" s="50" t="s">
        <v>23</v>
      </c>
      <c r="C44" s="51"/>
      <c r="D44" s="15" t="s">
        <v>24</v>
      </c>
      <c r="E44" s="4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8.75" customHeight="1" x14ac:dyDescent="0.35">
      <c r="A45" s="1"/>
      <c r="B45" s="13" t="s">
        <v>15</v>
      </c>
      <c r="C45" s="17">
        <f>COUNTIFS($F$5:$F$14, "Ya")</f>
        <v>6</v>
      </c>
      <c r="D45" s="18">
        <f>C45/$C$47</f>
        <v>0.6</v>
      </c>
      <c r="E45" s="4" t="s">
        <v>22</v>
      </c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8.75" customHeight="1" x14ac:dyDescent="0.35">
      <c r="A46" s="1"/>
      <c r="B46" s="13" t="s">
        <v>10</v>
      </c>
      <c r="C46" s="17">
        <f>COUNTIFS($F$5:$F$14, "Tidak")</f>
        <v>4</v>
      </c>
      <c r="D46" s="18">
        <f>C46/$C$47</f>
        <v>0.4</v>
      </c>
      <c r="E46" s="4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8.75" customHeight="1" x14ac:dyDescent="0.35">
      <c r="A47" s="1"/>
      <c r="B47" s="19" t="s">
        <v>21</v>
      </c>
      <c r="C47" s="20">
        <f>SUM(C45:C46)</f>
        <v>10</v>
      </c>
      <c r="D47" s="18">
        <f>C47/$C$47</f>
        <v>1</v>
      </c>
      <c r="E47" s="4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8.75" customHeight="1" x14ac:dyDescent="0.35">
      <c r="A48" s="1"/>
      <c r="B48" s="2"/>
      <c r="C48" s="1"/>
      <c r="D48" s="3"/>
      <c r="E48" s="4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8.75" customHeight="1" x14ac:dyDescent="0.35">
      <c r="A49" s="1"/>
      <c r="B49" s="2"/>
      <c r="C49" s="1"/>
      <c r="D49" s="3"/>
      <c r="E49" s="4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8.75" customHeight="1" x14ac:dyDescent="0.35">
      <c r="A50" s="21">
        <v>1</v>
      </c>
      <c r="B50" s="2" t="s">
        <v>25</v>
      </c>
      <c r="C50" s="1"/>
      <c r="D50" s="3"/>
      <c r="E50" s="4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8.75" customHeight="1" x14ac:dyDescent="0.35">
      <c r="A51" s="1"/>
      <c r="B51" s="2" t="s">
        <v>26</v>
      </c>
      <c r="C51" s="1"/>
      <c r="D51" s="3"/>
      <c r="E51" s="4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8.75" customHeight="1" x14ac:dyDescent="0.35">
      <c r="A52" s="1"/>
      <c r="B52" s="2" t="s">
        <v>27</v>
      </c>
      <c r="C52" s="1"/>
      <c r="D52" s="3"/>
      <c r="E52" s="4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8.75" customHeight="1" x14ac:dyDescent="0.35">
      <c r="A53" s="1"/>
      <c r="B53" s="2" t="s">
        <v>28</v>
      </c>
      <c r="C53" s="1"/>
      <c r="D53" s="3"/>
      <c r="E53" s="4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8.75" customHeight="1" x14ac:dyDescent="0.35">
      <c r="A54" s="1"/>
      <c r="B54" s="2" t="s">
        <v>29</v>
      </c>
      <c r="C54" s="1"/>
      <c r="D54" s="3"/>
      <c r="E54" s="4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8.75" customHeight="1" x14ac:dyDescent="0.35">
      <c r="A55" s="1"/>
      <c r="B55" s="2"/>
      <c r="C55" s="1"/>
      <c r="D55" s="3"/>
      <c r="E55" s="4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8.75" customHeight="1" x14ac:dyDescent="0.35">
      <c r="A56" s="1"/>
      <c r="B56" s="2" t="s">
        <v>30</v>
      </c>
      <c r="C56" s="1"/>
      <c r="D56" s="3"/>
      <c r="E56" s="4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8.75" customHeight="1" x14ac:dyDescent="0.35">
      <c r="A57" s="1"/>
      <c r="B57" s="2" t="s">
        <v>31</v>
      </c>
      <c r="C57" s="3">
        <f>COUNTIFS($B$5:$B$14, "Tua", $F$5:$F$14, "Ya") / COUNTIF(F5:F14, "Ya")</f>
        <v>0.5</v>
      </c>
      <c r="D57" s="3"/>
      <c r="E57" s="4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8.75" customHeight="1" x14ac:dyDescent="0.35">
      <c r="A58" s="1"/>
      <c r="B58" s="2" t="s">
        <v>32</v>
      </c>
      <c r="C58" s="3">
        <f>COUNTIFS($C$5:$C$14, "Tinggi", $F$5:$F$14, "Ya") / COUNTIF(F6:F15, "Ya")</f>
        <v>0.66666666666666663</v>
      </c>
      <c r="D58" s="3"/>
      <c r="E58" s="4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8.75" customHeight="1" x14ac:dyDescent="0.35">
      <c r="A59" s="1"/>
      <c r="B59" s="2" t="s">
        <v>33</v>
      </c>
      <c r="C59" s="3">
        <f>COUNTIFS($D$5:$D$14, "Single", $F$5:$F$14, "Ya") / COUNTIF(F7:F16, "Ya")</f>
        <v>0.2</v>
      </c>
      <c r="D59" s="3"/>
      <c r="E59" s="4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8.75" customHeight="1" x14ac:dyDescent="0.35">
      <c r="A60" s="1"/>
      <c r="B60" s="2" t="s">
        <v>34</v>
      </c>
      <c r="C60" s="3">
        <f>COUNTIFS($B$5:$B$14, "Tua", $F$5:$F$14, "Ya") / COUNTIF(F8:F17, "Ya")</f>
        <v>0.75</v>
      </c>
      <c r="D60" s="3"/>
      <c r="E60" s="4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8.75" customHeight="1" x14ac:dyDescent="0.35">
      <c r="A61" s="1"/>
      <c r="B61" s="2" t="s">
        <v>19</v>
      </c>
      <c r="C61" s="1">
        <f>COUNTIFS($F$5:$F$14, "Ya")/COUNTA($F$5:$F$14)</f>
        <v>0.6</v>
      </c>
      <c r="D61" s="3"/>
      <c r="E61" s="4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8.75" customHeight="1" x14ac:dyDescent="0.35">
      <c r="A62" s="1"/>
      <c r="B62" s="2"/>
      <c r="C62" s="1"/>
      <c r="D62" s="3"/>
      <c r="E62" s="4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8.75" customHeight="1" x14ac:dyDescent="0.35">
      <c r="A63" s="1"/>
      <c r="B63" s="2" t="s">
        <v>35</v>
      </c>
      <c r="C63" s="1"/>
      <c r="D63" s="3"/>
      <c r="E63" s="4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8.75" customHeight="1" x14ac:dyDescent="0.35">
      <c r="A64" s="1"/>
      <c r="B64" s="2" t="s">
        <v>36</v>
      </c>
      <c r="C64" s="1">
        <f>COUNTIFS($C$5:$C$14, "Tinggi", $F$5:$F$14, "Tidak") / COUNTIF($F$5:$F$14, "Tidak")</f>
        <v>0</v>
      </c>
      <c r="D64" s="3"/>
      <c r="E64" s="4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8.75" customHeight="1" x14ac:dyDescent="0.35">
      <c r="A65" s="1"/>
      <c r="B65" s="2" t="s">
        <v>37</v>
      </c>
      <c r="C65" s="1">
        <f>COUNTIFS($B$5:$B$14, "Tua", $F$5:$F$14, "Tidak") / COUNTIF($F$5:$F$14, "Tidak")</f>
        <v>0</v>
      </c>
      <c r="D65" s="3"/>
      <c r="E65" s="4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8.75" customHeight="1" x14ac:dyDescent="0.35">
      <c r="A66" s="1"/>
      <c r="B66" s="2" t="s">
        <v>38</v>
      </c>
      <c r="C66" s="1">
        <f>COUNTIFS($D$5:$D$14, "Single", $F$5:$F$14, "Tidak") / COUNTIF($F$5:$F$14, "Tidak")</f>
        <v>0.75</v>
      </c>
      <c r="D66" s="3"/>
      <c r="E66" s="4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8.75" customHeight="1" x14ac:dyDescent="0.35">
      <c r="A67" s="1"/>
      <c r="B67" s="2" t="s">
        <v>39</v>
      </c>
      <c r="C67" s="1">
        <f>COUNTIFS($E$5:$E$14, "Tidak ada", $F$5:$F$14, "Tidak") / COUNTIF($F$5:$F$14, "Tidak")</f>
        <v>0.5</v>
      </c>
      <c r="D67" s="3"/>
      <c r="E67" s="4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8.75" customHeight="1" x14ac:dyDescent="0.35">
      <c r="A68" s="1"/>
      <c r="B68" s="2" t="s">
        <v>20</v>
      </c>
      <c r="C68" s="1">
        <f>COUNTIFS($F$5:$F$14, "Tidak")/COUNTA($F$5:$F$14)</f>
        <v>0.4</v>
      </c>
      <c r="D68" s="3"/>
      <c r="E68" s="4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8.75" customHeight="1" x14ac:dyDescent="0.35">
      <c r="A69" s="1"/>
      <c r="B69" s="2"/>
      <c r="C69" s="1"/>
      <c r="D69" s="3"/>
      <c r="E69" s="4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8.75" customHeight="1" x14ac:dyDescent="0.35">
      <c r="A70" s="1"/>
      <c r="B70" s="2"/>
      <c r="C70" s="1"/>
      <c r="D70" s="3"/>
      <c r="E70" s="4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8.75" customHeight="1" x14ac:dyDescent="0.35">
      <c r="A71" s="52" t="s">
        <v>40</v>
      </c>
      <c r="B71" s="53"/>
      <c r="C71" s="52" t="s">
        <v>41</v>
      </c>
      <c r="D71" s="55"/>
      <c r="E71" s="56"/>
      <c r="F71" s="54"/>
      <c r="G71" s="53"/>
      <c r="H71" s="53"/>
      <c r="I71" s="53"/>
      <c r="J71" s="53"/>
      <c r="K71" s="53"/>
      <c r="L71" s="53"/>
      <c r="M71" s="53"/>
      <c r="N71" s="53"/>
      <c r="O71" s="53"/>
      <c r="P71" s="2"/>
      <c r="Q71" s="2"/>
      <c r="R71" s="2"/>
    </row>
    <row r="72" spans="1:18" ht="18.75" customHeight="1" x14ac:dyDescent="0.35">
      <c r="A72" s="54"/>
      <c r="B72" s="53"/>
      <c r="C72" s="54"/>
      <c r="D72" s="55"/>
      <c r="E72" s="56"/>
      <c r="F72" s="54"/>
      <c r="G72" s="53"/>
      <c r="H72" s="53"/>
      <c r="I72" s="53"/>
      <c r="J72" s="53"/>
      <c r="K72" s="53"/>
      <c r="L72" s="53"/>
      <c r="M72" s="53"/>
      <c r="N72" s="53"/>
      <c r="O72" s="53"/>
      <c r="P72" s="2"/>
      <c r="Q72" s="2"/>
      <c r="R72" s="2"/>
    </row>
    <row r="73" spans="1:18" ht="18.75" customHeight="1" x14ac:dyDescent="0.35">
      <c r="A73" s="52" t="s">
        <v>42</v>
      </c>
      <c r="B73" s="53"/>
      <c r="C73" s="57" t="s">
        <v>43</v>
      </c>
      <c r="D73" s="58"/>
      <c r="E73" s="59"/>
      <c r="F73" s="60"/>
      <c r="G73" s="61"/>
      <c r="H73" s="61"/>
      <c r="I73" s="61"/>
      <c r="J73" s="61"/>
      <c r="K73" s="61"/>
      <c r="L73" s="61"/>
      <c r="M73" s="61"/>
      <c r="N73" s="61"/>
      <c r="O73" s="61"/>
      <c r="P73" s="2"/>
      <c r="Q73" s="2"/>
      <c r="R73" s="2"/>
    </row>
    <row r="74" spans="1:18" ht="18.75" customHeight="1" x14ac:dyDescent="0.35">
      <c r="A74" s="54"/>
      <c r="B74" s="53"/>
      <c r="C74" s="60"/>
      <c r="D74" s="58"/>
      <c r="E74" s="59"/>
      <c r="F74" s="60"/>
      <c r="G74" s="61"/>
      <c r="H74" s="61"/>
      <c r="I74" s="61"/>
      <c r="J74" s="61"/>
      <c r="K74" s="61"/>
      <c r="L74" s="61"/>
      <c r="M74" s="61"/>
      <c r="N74" s="61"/>
      <c r="O74" s="61"/>
      <c r="P74" s="2"/>
      <c r="Q74" s="2"/>
      <c r="R74" s="2"/>
    </row>
    <row r="75" spans="1:18" ht="18.75" customHeight="1" x14ac:dyDescent="0.35">
      <c r="A75" s="1"/>
      <c r="B75" s="2"/>
      <c r="C75" s="1"/>
      <c r="D75" s="3"/>
      <c r="E75" s="4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8.75" customHeight="1" x14ac:dyDescent="0.35">
      <c r="A76" s="40" t="s">
        <v>44</v>
      </c>
      <c r="B76" s="39"/>
      <c r="C76" s="21">
        <f>(C57*C58*C59*C60*C61)/D45</f>
        <v>0.05</v>
      </c>
      <c r="D76" s="1"/>
      <c r="E76" s="3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8.75" customHeight="1" x14ac:dyDescent="0.35">
      <c r="A77" s="40" t="s">
        <v>45</v>
      </c>
      <c r="B77" s="39"/>
      <c r="C77" s="21">
        <f>(C64*C65*C66*C67*C68)/D46</f>
        <v>0</v>
      </c>
      <c r="D77" s="1"/>
      <c r="E77" s="4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8.75" customHeight="1" x14ac:dyDescent="0.35">
      <c r="A78" s="1"/>
      <c r="B78" s="2"/>
      <c r="C78" s="1"/>
      <c r="D78" s="3"/>
      <c r="E78" s="4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8.75" customHeight="1" x14ac:dyDescent="0.35">
      <c r="A79" s="1"/>
      <c r="B79" s="62" t="s">
        <v>46</v>
      </c>
      <c r="C79" s="63"/>
      <c r="D79" s="3"/>
      <c r="E79" s="4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8.75" customHeight="1" x14ac:dyDescent="0.35">
      <c r="A80" s="1"/>
      <c r="B80" s="2"/>
      <c r="C80" s="1"/>
      <c r="D80" s="3"/>
      <c r="E80" s="4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8.75" customHeight="1" x14ac:dyDescent="0.35">
      <c r="A81" s="64" t="s">
        <v>47</v>
      </c>
      <c r="B81" s="65"/>
      <c r="C81" s="64"/>
      <c r="D81" s="29"/>
      <c r="E81" s="30"/>
      <c r="F81" s="2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8.75" customHeight="1" x14ac:dyDescent="0.35">
      <c r="A82" s="64" t="s">
        <v>48</v>
      </c>
      <c r="B82" s="65"/>
      <c r="C82" s="66" t="s">
        <v>49</v>
      </c>
      <c r="D82" s="67"/>
      <c r="E82" s="30" t="s">
        <v>50</v>
      </c>
      <c r="F82" s="27" t="e">
        <f>D76/D76+D77</f>
        <v>#DIV/0!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8.75" customHeight="1" x14ac:dyDescent="0.35">
      <c r="A83" s="64" t="s">
        <v>51</v>
      </c>
      <c r="B83" s="65"/>
      <c r="C83" s="66" t="s">
        <v>52</v>
      </c>
      <c r="D83" s="67"/>
      <c r="E83" s="30" t="s">
        <v>53</v>
      </c>
      <c r="F83" s="27" t="e">
        <f>D77/D76+D77</f>
        <v>#DIV/0!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8.75" customHeight="1" x14ac:dyDescent="0.35">
      <c r="A84" s="1"/>
      <c r="B84" s="28"/>
      <c r="C84" s="27"/>
      <c r="D84" s="29"/>
      <c r="E84" s="30"/>
      <c r="F84" s="2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8.75" customHeight="1" x14ac:dyDescent="0.35">
      <c r="A85" s="1"/>
      <c r="B85" s="2"/>
      <c r="C85" s="1"/>
      <c r="D85" s="3"/>
      <c r="E85" s="4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8.75" customHeight="1" x14ac:dyDescent="0.4">
      <c r="A86" s="1"/>
      <c r="B86" s="68" t="s">
        <v>54</v>
      </c>
      <c r="C86" s="69"/>
      <c r="D86" s="70"/>
      <c r="E86" s="71"/>
      <c r="F86" s="69"/>
      <c r="G86" s="68"/>
      <c r="H86" s="68"/>
      <c r="I86" s="68"/>
      <c r="J86" s="68"/>
      <c r="K86" s="68"/>
      <c r="L86" s="68"/>
      <c r="M86" s="2"/>
      <c r="N86" s="2"/>
      <c r="O86" s="2"/>
      <c r="P86" s="2"/>
      <c r="Q86" s="2"/>
      <c r="R86" s="2"/>
    </row>
    <row r="87" spans="1:18" ht="18.75" customHeight="1" x14ac:dyDescent="0.35">
      <c r="A87" s="1"/>
      <c r="B87" s="2"/>
      <c r="C87" s="1"/>
      <c r="D87" s="3"/>
      <c r="E87" s="4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8.75" customHeight="1" x14ac:dyDescent="0.35">
      <c r="A88" s="1"/>
      <c r="B88" s="2"/>
      <c r="C88" s="1"/>
      <c r="D88" s="3"/>
      <c r="E88" s="4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8.75" customHeight="1" x14ac:dyDescent="0.35">
      <c r="A89" s="1"/>
      <c r="B89" s="2"/>
      <c r="C89" s="1"/>
      <c r="D89" s="3"/>
      <c r="E89" s="4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8.75" customHeight="1" x14ac:dyDescent="0.35">
      <c r="A90" s="1"/>
      <c r="B90" s="2"/>
      <c r="C90" s="1"/>
      <c r="D90" s="3"/>
      <c r="E90" s="4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8.75" customHeight="1" x14ac:dyDescent="0.35">
      <c r="A91" s="1"/>
      <c r="B91" s="2"/>
      <c r="C91" s="1"/>
      <c r="D91" s="3"/>
      <c r="E91" s="4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8.75" customHeight="1" x14ac:dyDescent="0.35">
      <c r="A92" s="1"/>
      <c r="B92" s="2"/>
      <c r="C92" s="1"/>
      <c r="D92" s="3"/>
      <c r="E92" s="4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8.75" customHeight="1" x14ac:dyDescent="0.35">
      <c r="A93" s="1"/>
      <c r="B93" s="2"/>
      <c r="C93" s="1"/>
      <c r="D93" s="3"/>
      <c r="E93" s="4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8.75" customHeight="1" x14ac:dyDescent="0.35">
      <c r="A94" s="1"/>
      <c r="B94" s="2"/>
      <c r="C94" s="1"/>
      <c r="D94" s="3"/>
      <c r="E94" s="4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8.75" customHeight="1" x14ac:dyDescent="0.35">
      <c r="A95" s="1"/>
      <c r="B95" s="2"/>
      <c r="C95" s="1"/>
      <c r="D95" s="3"/>
      <c r="E95" s="4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8.75" customHeight="1" x14ac:dyDescent="0.35">
      <c r="A96" s="1"/>
      <c r="B96" s="2"/>
      <c r="C96" s="1"/>
      <c r="D96" s="3"/>
      <c r="E96" s="4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8.75" customHeight="1" x14ac:dyDescent="0.35">
      <c r="A97" s="1"/>
      <c r="B97" s="2"/>
      <c r="C97" s="1"/>
      <c r="D97" s="3"/>
      <c r="E97" s="4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8.75" customHeight="1" x14ac:dyDescent="0.35">
      <c r="A98" s="1"/>
      <c r="B98" s="2"/>
      <c r="C98" s="1"/>
      <c r="D98" s="3"/>
      <c r="E98" s="4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8.75" customHeight="1" x14ac:dyDescent="0.35">
      <c r="A99" s="1"/>
      <c r="B99" s="2"/>
      <c r="C99" s="1"/>
      <c r="D99" s="3"/>
      <c r="E99" s="4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8.75" customHeight="1" x14ac:dyDescent="0.35">
      <c r="A100" s="1"/>
      <c r="B100" s="2"/>
      <c r="C100" s="1"/>
      <c r="D100" s="3"/>
      <c r="E100" s="4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8.75" customHeight="1" x14ac:dyDescent="0.35">
      <c r="A101" s="1"/>
      <c r="B101" s="2"/>
      <c r="C101" s="1"/>
      <c r="D101" s="3"/>
      <c r="E101" s="4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8.75" customHeight="1" x14ac:dyDescent="0.35">
      <c r="A102" s="1"/>
      <c r="D102" s="3"/>
      <c r="E102" s="4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8.75" customHeight="1" x14ac:dyDescent="0.35">
      <c r="A103" s="1"/>
      <c r="D103" s="3"/>
      <c r="E103" s="4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8.75" customHeight="1" x14ac:dyDescent="0.35">
      <c r="A104" s="1"/>
      <c r="D104" s="3"/>
      <c r="E104" s="4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8.75" customHeight="1" x14ac:dyDescent="0.35">
      <c r="A105" s="1"/>
      <c r="D105" s="3"/>
      <c r="E105" s="4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8.75" customHeight="1" x14ac:dyDescent="0.35">
      <c r="A106" s="1"/>
      <c r="D106" s="3"/>
      <c r="E106" s="4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8.75" customHeight="1" x14ac:dyDescent="0.35">
      <c r="A107" s="1"/>
      <c r="D107" s="3"/>
      <c r="E107" s="4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8.75" customHeight="1" x14ac:dyDescent="0.35">
      <c r="A108" s="1"/>
      <c r="D108" s="3"/>
      <c r="E108" s="4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8.75" customHeight="1" x14ac:dyDescent="0.35">
      <c r="A109" s="1"/>
      <c r="D109" s="23"/>
      <c r="E109" s="24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8.75" customHeight="1" x14ac:dyDescent="0.35">
      <c r="A110" s="1"/>
      <c r="D110" s="23"/>
      <c r="E110" s="24"/>
      <c r="F110" s="25"/>
      <c r="G110" s="22"/>
      <c r="H110" s="22"/>
      <c r="I110" s="22"/>
      <c r="J110" s="22"/>
      <c r="K110" s="26"/>
      <c r="L110" s="2"/>
      <c r="M110" s="2"/>
      <c r="N110" s="2"/>
      <c r="O110" s="2"/>
      <c r="P110" s="2"/>
      <c r="Q110" s="2"/>
      <c r="R110" s="2"/>
    </row>
    <row r="111" spans="1:18" ht="18.75" customHeight="1" x14ac:dyDescent="0.35">
      <c r="A111" s="1"/>
      <c r="D111" s="23"/>
      <c r="E111" s="24"/>
      <c r="F111" s="25"/>
      <c r="G111" s="22"/>
      <c r="H111" s="22"/>
      <c r="I111" s="22"/>
      <c r="J111" s="22"/>
      <c r="K111" s="26"/>
      <c r="L111" s="2"/>
      <c r="M111" s="2"/>
      <c r="N111" s="2"/>
      <c r="O111" s="2"/>
      <c r="P111" s="2"/>
      <c r="Q111" s="2"/>
      <c r="R111" s="2"/>
    </row>
    <row r="112" spans="1:18" ht="18.75" customHeight="1" x14ac:dyDescent="0.35">
      <c r="A112" s="1"/>
      <c r="D112" s="23"/>
      <c r="E112" s="24"/>
      <c r="F112" s="25"/>
      <c r="G112" s="22"/>
      <c r="H112" s="22"/>
      <c r="I112" s="22"/>
      <c r="J112" s="22"/>
      <c r="K112" s="22"/>
      <c r="L112" s="2"/>
      <c r="M112" s="2"/>
      <c r="N112" s="2"/>
      <c r="O112" s="2"/>
      <c r="P112" s="2"/>
      <c r="Q112" s="2"/>
      <c r="R112" s="2"/>
    </row>
    <row r="113" spans="1:18" ht="18.75" customHeight="1" x14ac:dyDescent="0.35">
      <c r="A113" s="1"/>
      <c r="D113" s="3"/>
      <c r="E113" s="4"/>
      <c r="F113" s="25"/>
      <c r="G113" s="22"/>
      <c r="H113" s="22"/>
      <c r="I113" s="22"/>
      <c r="J113" s="22"/>
      <c r="K113" s="22"/>
      <c r="L113" s="2"/>
      <c r="M113" s="2"/>
      <c r="N113" s="2"/>
      <c r="O113" s="2"/>
      <c r="P113" s="2"/>
      <c r="Q113" s="2"/>
      <c r="R113" s="2"/>
    </row>
    <row r="114" spans="1:18" ht="18.75" customHeight="1" x14ac:dyDescent="0.35">
      <c r="A114" s="1"/>
      <c r="D114" s="1">
        <f>(0/8)*(0/6)*(0/6)*(2/3)*(3/7)</f>
        <v>0</v>
      </c>
      <c r="E114" s="4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8.75" customHeight="1" x14ac:dyDescent="0.35">
      <c r="A115" s="1"/>
      <c r="D115" s="3">
        <f>(5/8)*(5/8)*(1/2)*(3/8)*(4/7)</f>
        <v>4.1852678571428568E-2</v>
      </c>
      <c r="E115" s="4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8.75" customHeight="1" x14ac:dyDescent="0.35">
      <c r="A116" s="1"/>
      <c r="D116" s="3"/>
      <c r="E116" s="4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8.75" customHeight="1" x14ac:dyDescent="0.35">
      <c r="A117" s="1"/>
      <c r="D117" s="3"/>
      <c r="E117" s="4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8.75" customHeight="1" x14ac:dyDescent="0.35">
      <c r="A118" s="1"/>
      <c r="D118" s="3"/>
      <c r="E118" s="4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8.75" customHeight="1" x14ac:dyDescent="0.35">
      <c r="A119" s="1"/>
      <c r="D119" s="29"/>
      <c r="E119" s="30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8.75" customHeight="1" x14ac:dyDescent="0.35">
      <c r="A120" s="1"/>
      <c r="D120" s="31"/>
      <c r="E120" s="30" t="s">
        <v>55</v>
      </c>
      <c r="F120" s="2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8.75" customHeight="1" x14ac:dyDescent="0.35">
      <c r="A121" s="1"/>
      <c r="D121" s="31"/>
      <c r="E121" s="30" t="s">
        <v>56</v>
      </c>
      <c r="F121" s="27">
        <f>(D114)/(D114+D115)</f>
        <v>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8.75" customHeight="1" x14ac:dyDescent="0.35">
      <c r="A122" s="1"/>
      <c r="D122" s="29"/>
      <c r="E122" s="30"/>
      <c r="F122" s="27">
        <f>(D115)/(D114+D115)</f>
        <v>1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8.75" customHeight="1" x14ac:dyDescent="0.35">
      <c r="A123" s="1"/>
      <c r="D123" s="3"/>
      <c r="E123" s="4"/>
      <c r="F123" s="2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8.75" customHeight="1" x14ac:dyDescent="0.4">
      <c r="A124" s="1"/>
      <c r="D124" s="34"/>
      <c r="E124" s="35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8.75" customHeight="1" x14ac:dyDescent="0.4">
      <c r="A125" s="1"/>
      <c r="D125" s="3"/>
      <c r="E125" s="4"/>
      <c r="F125" s="33"/>
      <c r="G125" s="32"/>
      <c r="H125" s="3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8.75" customHeight="1" x14ac:dyDescent="0.35">
      <c r="A126" s="1"/>
      <c r="D126" s="3"/>
      <c r="E126" s="4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8.75" customHeight="1" x14ac:dyDescent="0.35">
      <c r="A127" s="1"/>
      <c r="D127" s="3"/>
      <c r="E127" s="4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8.75" customHeight="1" x14ac:dyDescent="0.35">
      <c r="A128" s="1"/>
      <c r="D128" s="3"/>
      <c r="E128" s="4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8.75" customHeight="1" x14ac:dyDescent="0.35">
      <c r="A129" s="1"/>
      <c r="D129" s="3"/>
      <c r="E129" s="4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8.75" customHeight="1" x14ac:dyDescent="0.35">
      <c r="A130" s="1"/>
      <c r="D130" s="3"/>
      <c r="E130" s="4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8.75" customHeight="1" x14ac:dyDescent="0.35">
      <c r="A131" s="1"/>
      <c r="D131" s="3"/>
      <c r="E131" s="4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8.75" customHeight="1" x14ac:dyDescent="0.35">
      <c r="A132" s="1"/>
      <c r="D132" s="3"/>
      <c r="E132" s="4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8.75" customHeight="1" x14ac:dyDescent="0.35">
      <c r="A133" s="1"/>
      <c r="D133" s="3"/>
      <c r="E133" s="4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8.75" customHeight="1" x14ac:dyDescent="0.35">
      <c r="A134" s="1"/>
      <c r="D134" s="3"/>
      <c r="E134" s="4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8.75" customHeight="1" x14ac:dyDescent="0.35">
      <c r="A135" s="1"/>
      <c r="D135" s="3"/>
      <c r="E135" s="4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8.75" customHeight="1" x14ac:dyDescent="0.35">
      <c r="A136" s="1"/>
      <c r="D136" s="3"/>
      <c r="E136" s="4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8.75" customHeight="1" x14ac:dyDescent="0.35">
      <c r="A137" s="1"/>
      <c r="D137" s="3"/>
      <c r="E137" s="4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8.75" customHeight="1" x14ac:dyDescent="0.35"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</sheetData>
  <mergeCells count="20">
    <mergeCell ref="A83:B83"/>
    <mergeCell ref="C83:D83"/>
    <mergeCell ref="B86:L86"/>
    <mergeCell ref="A76:B76"/>
    <mergeCell ref="A77:B77"/>
    <mergeCell ref="B79:C79"/>
    <mergeCell ref="A81:C81"/>
    <mergeCell ref="A82:B82"/>
    <mergeCell ref="C82:D82"/>
    <mergeCell ref="B43:D43"/>
    <mergeCell ref="B44:C44"/>
    <mergeCell ref="A71:B72"/>
    <mergeCell ref="C71:O72"/>
    <mergeCell ref="A73:B74"/>
    <mergeCell ref="C73:O74"/>
    <mergeCell ref="B2:F2"/>
    <mergeCell ref="B16:F16"/>
    <mergeCell ref="B23:F23"/>
    <mergeCell ref="B30:F30"/>
    <mergeCell ref="B36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bayu nur</cp:lastModifiedBy>
  <dcterms:created xsi:type="dcterms:W3CDTF">2024-06-21T08:02:33Z</dcterms:created>
  <dcterms:modified xsi:type="dcterms:W3CDTF">2024-06-21T08:23:19Z</dcterms:modified>
</cp:coreProperties>
</file>