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Y Invest\Top down content\"/>
    </mc:Choice>
  </mc:AlternateContent>
  <bookViews>
    <workbookView xWindow="0" yWindow="0" windowWidth="20520" windowHeight="8895" activeTab="3"/>
  </bookViews>
  <sheets>
    <sheet name="Full Asset tool" sheetId="1" r:id="rId1"/>
    <sheet name="Personal P&amp;L" sheetId="2" r:id="rId2"/>
    <sheet name="YFInAdvisor data" sheetId="4" r:id="rId3"/>
    <sheet name="Personal Detail Sh" sheetId="3" r:id="rId4"/>
    <sheet name="Debt Profil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65" i="2" l="1"/>
  <c r="D61" i="2"/>
  <c r="E59" i="2"/>
  <c r="F59" i="2"/>
  <c r="G59" i="2"/>
  <c r="H59" i="2"/>
  <c r="I59" i="2"/>
  <c r="J59" i="2"/>
  <c r="K59" i="2"/>
  <c r="L59" i="2"/>
  <c r="M59" i="2"/>
  <c r="N59" i="2"/>
  <c r="D59" i="2"/>
  <c r="D63" i="2" l="1"/>
  <c r="E65" i="2"/>
  <c r="F65" i="2"/>
  <c r="G65" i="2"/>
  <c r="H65" i="2"/>
  <c r="I65" i="2"/>
  <c r="J65" i="2"/>
  <c r="K65" i="2"/>
  <c r="L65" i="2"/>
  <c r="M65" i="2"/>
  <c r="N65" i="2"/>
  <c r="D36" i="2"/>
  <c r="D54" i="2"/>
  <c r="D56" i="2"/>
  <c r="E23" i="2"/>
  <c r="E25" i="2"/>
  <c r="E26" i="2"/>
  <c r="E27" i="2"/>
  <c r="E28" i="2"/>
  <c r="E29" i="2"/>
  <c r="E30" i="2"/>
  <c r="E31" i="2"/>
  <c r="E32" i="2"/>
  <c r="E33" i="2"/>
  <c r="E34" i="2"/>
  <c r="E36" i="2"/>
  <c r="E54" i="2"/>
  <c r="E56" i="2"/>
  <c r="F23" i="2"/>
  <c r="F25" i="2"/>
  <c r="F26" i="2"/>
  <c r="F27" i="2"/>
  <c r="F28" i="2"/>
  <c r="F29" i="2"/>
  <c r="F30" i="2"/>
  <c r="F31" i="2"/>
  <c r="F32" i="2"/>
  <c r="F33" i="2"/>
  <c r="F34" i="2"/>
  <c r="F36" i="2"/>
  <c r="F54" i="2"/>
  <c r="F56" i="2"/>
  <c r="G23" i="2"/>
  <c r="G25" i="2"/>
  <c r="G26" i="2"/>
  <c r="G27" i="2"/>
  <c r="G28" i="2"/>
  <c r="G29" i="2"/>
  <c r="G30" i="2"/>
  <c r="G31" i="2"/>
  <c r="G32" i="2"/>
  <c r="G33" i="2"/>
  <c r="G34" i="2"/>
  <c r="G36" i="2"/>
  <c r="G54" i="2"/>
  <c r="G56" i="2"/>
  <c r="H23" i="2"/>
  <c r="H25" i="2"/>
  <c r="H26" i="2"/>
  <c r="H27" i="2"/>
  <c r="H28" i="2"/>
  <c r="H29" i="2"/>
  <c r="H30" i="2"/>
  <c r="H31" i="2"/>
  <c r="H32" i="2"/>
  <c r="H33" i="2"/>
  <c r="H34" i="2"/>
  <c r="H36" i="2"/>
  <c r="H54" i="2"/>
  <c r="H56" i="2"/>
  <c r="I23" i="2"/>
  <c r="I25" i="2"/>
  <c r="I26" i="2"/>
  <c r="I27" i="2"/>
  <c r="I28" i="2"/>
  <c r="I29" i="2"/>
  <c r="I30" i="2"/>
  <c r="I31" i="2"/>
  <c r="I32" i="2"/>
  <c r="I33" i="2"/>
  <c r="I34" i="2"/>
  <c r="I36" i="2"/>
  <c r="G49" i="2"/>
  <c r="I53" i="2"/>
  <c r="I54" i="2"/>
  <c r="I56" i="2"/>
  <c r="J23" i="2"/>
  <c r="J25" i="2"/>
  <c r="J26" i="2"/>
  <c r="J27" i="2"/>
  <c r="J28" i="2"/>
  <c r="J29" i="2"/>
  <c r="J30" i="2"/>
  <c r="J31" i="2"/>
  <c r="J32" i="2"/>
  <c r="J33" i="2"/>
  <c r="J34" i="2"/>
  <c r="J36" i="2"/>
  <c r="J54" i="2"/>
  <c r="J56" i="2"/>
  <c r="K23" i="2"/>
  <c r="K25" i="2"/>
  <c r="K26" i="2"/>
  <c r="K27" i="2"/>
  <c r="K28" i="2"/>
  <c r="K29" i="2"/>
  <c r="K30" i="2"/>
  <c r="K31" i="2"/>
  <c r="K32" i="2"/>
  <c r="K33" i="2"/>
  <c r="K34" i="2"/>
  <c r="K36" i="2"/>
  <c r="K54" i="2"/>
  <c r="K56" i="2"/>
  <c r="L23" i="2"/>
  <c r="L25" i="2"/>
  <c r="L26" i="2"/>
  <c r="L27" i="2"/>
  <c r="L28" i="2"/>
  <c r="L29" i="2"/>
  <c r="L30" i="2"/>
  <c r="L31" i="2"/>
  <c r="L32" i="2"/>
  <c r="L33" i="2"/>
  <c r="L34" i="2"/>
  <c r="L36" i="2"/>
  <c r="L54" i="2"/>
  <c r="L56" i="2"/>
  <c r="M23" i="2"/>
  <c r="M25" i="2"/>
  <c r="M26" i="2"/>
  <c r="M27" i="2"/>
  <c r="M28" i="2"/>
  <c r="M29" i="2"/>
  <c r="M30" i="2"/>
  <c r="M31" i="2"/>
  <c r="M32" i="2"/>
  <c r="M33" i="2"/>
  <c r="M34" i="2"/>
  <c r="M36" i="2"/>
  <c r="M54" i="2"/>
  <c r="M56" i="2"/>
  <c r="N23" i="2"/>
  <c r="N25" i="2"/>
  <c r="N26" i="2"/>
  <c r="N27" i="2"/>
  <c r="N28" i="2"/>
  <c r="N29" i="2"/>
  <c r="N30" i="2"/>
  <c r="N31" i="2"/>
  <c r="N32" i="2"/>
  <c r="N33" i="2"/>
  <c r="N34" i="2"/>
  <c r="N36" i="2"/>
  <c r="G47" i="2"/>
  <c r="N53" i="2"/>
  <c r="N54" i="2"/>
  <c r="N56" i="2"/>
  <c r="D40" i="2"/>
  <c r="D16" i="2"/>
  <c r="D41" i="2" s="1"/>
  <c r="D42" i="2" s="1"/>
  <c r="E39" i="2" s="1"/>
  <c r="E40" i="2"/>
  <c r="F40" i="2"/>
  <c r="G40" i="2"/>
  <c r="H40" i="2"/>
  <c r="I40" i="2"/>
  <c r="J40" i="2"/>
  <c r="K40" i="2"/>
  <c r="L40" i="2"/>
  <c r="M40" i="2"/>
  <c r="N40" i="2"/>
  <c r="E59" i="1"/>
  <c r="H19" i="1"/>
  <c r="H18" i="1"/>
  <c r="H17" i="1"/>
  <c r="H15" i="1"/>
  <c r="H14" i="1"/>
  <c r="H13" i="1"/>
  <c r="H11" i="1"/>
  <c r="H10" i="1"/>
  <c r="H9" i="1"/>
  <c r="E41" i="2" l="1"/>
  <c r="E42" i="2" s="1"/>
  <c r="F39" i="2" s="1"/>
  <c r="F41" i="2" l="1"/>
  <c r="F42" i="2" s="1"/>
  <c r="G39" i="2" s="1"/>
  <c r="G41" i="2" l="1"/>
  <c r="G42" i="2" s="1"/>
  <c r="H39" i="2" s="1"/>
  <c r="H41" i="2" l="1"/>
  <c r="H42" i="2" s="1"/>
  <c r="I39" i="2" s="1"/>
  <c r="I41" i="2" l="1"/>
  <c r="I42" i="2" s="1"/>
  <c r="J39" i="2" s="1"/>
  <c r="J41" i="2" l="1"/>
  <c r="J42" i="2" s="1"/>
  <c r="K39" i="2" s="1"/>
  <c r="K41" i="2" l="1"/>
  <c r="K42" i="2" s="1"/>
  <c r="L39" i="2" s="1"/>
  <c r="L41" i="2" l="1"/>
  <c r="L42" i="2" s="1"/>
  <c r="M39" i="2" s="1"/>
  <c r="M41" i="2" l="1"/>
  <c r="M42" i="2" s="1"/>
  <c r="N39" i="2" s="1"/>
  <c r="N41" i="2" l="1"/>
  <c r="N42" i="2" s="1"/>
  <c r="D67" i="2" s="1"/>
  <c r="D69" i="2" s="1"/>
  <c r="D71" i="2" s="1"/>
</calcChain>
</file>

<file path=xl/sharedStrings.xml><?xml version="1.0" encoding="utf-8"?>
<sst xmlns="http://schemas.openxmlformats.org/spreadsheetml/2006/main" count="188" uniqueCount="119">
  <si>
    <t>Client details</t>
  </si>
  <si>
    <t>Client A</t>
  </si>
  <si>
    <t>Balance (Rs, lac)</t>
  </si>
  <si>
    <t>Duration</t>
  </si>
  <si>
    <t>Pre-tax rate (LTM)</t>
  </si>
  <si>
    <t>Post tax return (LTM)</t>
  </si>
  <si>
    <t>Liquidity</t>
  </si>
  <si>
    <t>ASSETS</t>
  </si>
  <si>
    <t>Bank Accounts</t>
  </si>
  <si>
    <t>Bank Account 1</t>
  </si>
  <si>
    <t>Current</t>
  </si>
  <si>
    <t>daily</t>
  </si>
  <si>
    <t>Savings</t>
  </si>
  <si>
    <t>Fixed Deposit</t>
  </si>
  <si>
    <t>5 years</t>
  </si>
  <si>
    <t>Bank Account 2</t>
  </si>
  <si>
    <t>Bank Account 3</t>
  </si>
  <si>
    <t>Other Saving products (this list is going to be long)</t>
  </si>
  <si>
    <t>Tax free Infra Bonds</t>
  </si>
  <si>
    <t>Debentures</t>
  </si>
  <si>
    <t>Direct Equity</t>
  </si>
  <si>
    <t>Broker A</t>
  </si>
  <si>
    <t>Broker B</t>
  </si>
  <si>
    <t>Equity Funds</t>
  </si>
  <si>
    <t>Birla Sunlife</t>
  </si>
  <si>
    <t>ICIC Pru</t>
  </si>
  <si>
    <t>Provident Fund</t>
  </si>
  <si>
    <t>Property</t>
  </si>
  <si>
    <t>House Address</t>
  </si>
  <si>
    <t>Estimated value</t>
  </si>
  <si>
    <t>last transaction</t>
  </si>
  <si>
    <t>average price increase</t>
  </si>
  <si>
    <t>enter manually</t>
  </si>
  <si>
    <t>House Address 2</t>
  </si>
  <si>
    <t>Gold</t>
  </si>
  <si>
    <t>100 tola</t>
  </si>
  <si>
    <t>LIABILITIES</t>
  </si>
  <si>
    <t>Mortgage</t>
  </si>
  <si>
    <t>Credit Card Debt</t>
  </si>
  <si>
    <t>Other Loans</t>
  </si>
  <si>
    <t>CIBIL Credit History</t>
  </si>
  <si>
    <t>NET WORTH CALCULATION</t>
  </si>
  <si>
    <t>Goals</t>
  </si>
  <si>
    <t>Goal</t>
  </si>
  <si>
    <t>by when</t>
  </si>
  <si>
    <t>monthly saving required</t>
  </si>
  <si>
    <t>Children Education</t>
  </si>
  <si>
    <t>Vacation</t>
  </si>
  <si>
    <t>Retirement</t>
  </si>
  <si>
    <t>TYPICAL VARIABLES FOR OUR TARGET CLASS OF PEOPLE</t>
  </si>
  <si>
    <t>Salary (Net)</t>
  </si>
  <si>
    <t>Housing</t>
  </si>
  <si>
    <t>Utilities</t>
  </si>
  <si>
    <t>Groceries</t>
  </si>
  <si>
    <t>Education</t>
  </si>
  <si>
    <t>Transportation</t>
  </si>
  <si>
    <t>Car Loan</t>
  </si>
  <si>
    <t>Shopping</t>
  </si>
  <si>
    <t>Eating Out</t>
  </si>
  <si>
    <t>Personal Care</t>
  </si>
  <si>
    <t>Others</t>
  </si>
  <si>
    <t>Investment return assumption</t>
  </si>
  <si>
    <t>Inflation</t>
  </si>
  <si>
    <t>P&amp;L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</si>
  <si>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</si>
  <si>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</si>
  <si>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</si>
  <si>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</si>
  <si>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</si>
  <si>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</si>
  <si>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</si>
  <si>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</si>
  <si>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</si>
  <si>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</si>
  <si>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</si>
  <si>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Saving</t>
  </si>
  <si>
    <t>Balance Sheet</t>
  </si>
  <si>
    <t>Starting Saving</t>
  </si>
  <si>
    <t>New Saving</t>
  </si>
  <si>
    <t>Investment returns</t>
  </si>
  <si>
    <t>End Saving</t>
  </si>
  <si>
    <t>Amount</t>
  </si>
  <si>
    <t>Year</t>
  </si>
  <si>
    <t>FV</t>
  </si>
  <si>
    <t>Vacation per year</t>
  </si>
  <si>
    <t>House downpayment</t>
  </si>
  <si>
    <t>Wedding</t>
  </si>
  <si>
    <t>Cash Flow</t>
  </si>
  <si>
    <t>Bullet outflow</t>
  </si>
  <si>
    <t>Annual outflow</t>
  </si>
  <si>
    <t>Unplanned</t>
  </si>
  <si>
    <t>Total Outflow</t>
  </si>
  <si>
    <t>Funding Gap</t>
  </si>
  <si>
    <t>NPV of savings required tp balance</t>
  </si>
  <si>
    <t>Income</t>
  </si>
  <si>
    <t>cost/income</t>
  </si>
  <si>
    <t>possible saving</t>
  </si>
  <si>
    <t>NPV of saving</t>
  </si>
  <si>
    <t>GAP (NPV)</t>
  </si>
  <si>
    <t>Colour CODING</t>
  </si>
  <si>
    <t>Negative</t>
  </si>
  <si>
    <t>GAP %</t>
  </si>
  <si>
    <t>Value in the gauge</t>
  </si>
  <si>
    <t>between 0 to 10%</t>
  </si>
  <si>
    <t>greater than 10%</t>
  </si>
  <si>
    <t>formula is Value in gauge = 60+(Value - 10)/2</t>
  </si>
  <si>
    <t>Value in gauge = 40 + Actual Value *2</t>
  </si>
  <si>
    <t>Name</t>
  </si>
  <si>
    <t>Age</t>
  </si>
  <si>
    <t>Sex</t>
  </si>
  <si>
    <t>Married?</t>
  </si>
  <si>
    <t>Age Child 1</t>
  </si>
  <si>
    <t>Age Child 2</t>
  </si>
  <si>
    <t>Age Child 3</t>
  </si>
  <si>
    <t>Number of Children</t>
  </si>
  <si>
    <t>Total Debt</t>
  </si>
  <si>
    <t>CIBIL Score (if available)</t>
  </si>
  <si>
    <t>Total household Salary (Net)</t>
  </si>
  <si>
    <t>Spouse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</si>
</sst>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_-;\-* #,##0_-;_-* &quot;-&quot;?_-;_-@_-"/>
    <numFmt numFmtId="165" formatCode="_-* #,##0.0_-;\-* #,##0.0_-;_-* &quot;-&quot;?_-;_-@_-"/>
    <numFmt numFmtId="166" formatCode="_-* #,##0_-;\-* #,##0_-;_-* &quot;-&quot;??_-;_-@_-"/>
    <numFmt numFmtId="167" formatCode="[$₹-4009]\ #,##0.00;[Red][$₹-4009]\ \-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9" fontId="0" fillId="0" borderId="0" xfId="2" applyFont="1"/>
    <xf numFmtId="17" fontId="0" fillId="0" borderId="0" xfId="0" applyNumberFormat="1"/>
    <xf numFmtId="9" fontId="3" fillId="0" borderId="0" xfId="2" applyFont="1"/>
    <xf numFmtId="9" fontId="3" fillId="0" borderId="0" xfId="0" applyNumberFormat="1" applyFont="1"/>
    <xf numFmtId="0" fontId="4" fillId="2" borderId="0" xfId="0" applyFont="1" applyFill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/>
    <xf numFmtId="165" fontId="2" fillId="0" borderId="1" xfId="0" applyNumberFormat="1" applyFont="1" applyBorder="1"/>
    <xf numFmtId="164" fontId="2" fillId="0" borderId="1" xfId="0" applyNumberFormat="1" applyFont="1" applyBorder="1"/>
    <xf numFmtId="166" fontId="0" fillId="0" borderId="0" xfId="1" applyNumberFormat="1" applyFont="1"/>
    <xf numFmtId="0" fontId="2" fillId="3" borderId="0" xfId="0" applyFont="1" applyFill="1"/>
    <xf numFmtId="164" fontId="2" fillId="3" borderId="0" xfId="0" applyNumberFormat="1" applyFont="1" applyFill="1"/>
    <xf numFmtId="167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1</xdr:row>
      <xdr:rowOff>66674</xdr:rowOff>
    </xdr:from>
    <xdr:to>
      <xdr:col>10</xdr:col>
      <xdr:colOff>292893</xdr:colOff>
      <xdr:row>17</xdr:row>
      <xdr:rowOff>135729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Gauge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Gauge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481938981b4ac2d/Fintech/Business%20Plans/INTERNAL%20ONLY%20--%20Product%20Features%20and%20Spe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P Distribution platform"/>
      <sheetName val="Internal processes"/>
      <sheetName val="Charts"/>
      <sheetName val="Sheet2"/>
      <sheetName val="Planning tool"/>
      <sheetName val="Personal P&amp;L"/>
      <sheetName val="Inv Returns calc"/>
      <sheetName val="Personal 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0">
          <cell r="S20">
            <v>7.8819362500000018E-2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C1757006-9FBF-421E-91BA-A9C3A62C464A}">
  <we:reference id="wa103524919" version="1.0.0.0" store="en-US" storeType="OMEX"/>
  <we:alternateReferences>
    <we:reference id="wa103524919" version="1.0.0.0" store="wa103524919" storeType="OMEX"/>
  </we:alternateReferences>
  <we:properties/>
  <we:bindings>
    <we:binding id="gauge_binding" type="matrix" appref="{ACA887AB-9260-4FA9-A722-718819945F13}"/>
  </we:bindings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9"/>
  <sheetViews>
    <sheetView topLeftCell="A30" workbookViewId="0">
      <selection activeCell="G57" sqref="G57"/>
    </sheetView>
  </sheetViews>
  <sheetFormatPr defaultRowHeight="14.25" x14ac:dyDescent="0.45"/>
  <sheetData>
    <row r="2" spans="1:10" x14ac:dyDescent="0.45">
      <c r="C2" t="s">
        <v>0</v>
      </c>
    </row>
    <row r="4" spans="1:10" x14ac:dyDescent="0.45">
      <c r="A4" t="s">
        <v>1</v>
      </c>
      <c r="E4" t="s">
        <v>2</v>
      </c>
      <c r="F4" t="s">
        <v>3</v>
      </c>
      <c r="G4" t="s">
        <v>4</v>
      </c>
      <c r="H4" t="s">
        <v>5</v>
      </c>
      <c r="J4" t="s">
        <v>6</v>
      </c>
    </row>
    <row r="6" spans="1:10" x14ac:dyDescent="0.45">
      <c r="A6" t="s">
        <v>7</v>
      </c>
    </row>
    <row r="7" spans="1:10" x14ac:dyDescent="0.45">
      <c r="B7" t="s">
        <v>8</v>
      </c>
    </row>
    <row r="8" spans="1:10" x14ac:dyDescent="0.45">
      <c r="C8" t="s">
        <v>9</v>
      </c>
      <c r="E8">
        <v>10</v>
      </c>
    </row>
    <row r="9" spans="1:10" x14ac:dyDescent="0.45">
      <c r="D9" t="s">
        <v>10</v>
      </c>
      <c r="G9" s="1">
        <v>0.05</v>
      </c>
      <c r="H9" s="2">
        <f>G9*0.7</f>
        <v>3.4999999999999996E-2</v>
      </c>
      <c r="J9" t="s">
        <v>11</v>
      </c>
    </row>
    <row r="10" spans="1:10" x14ac:dyDescent="0.45">
      <c r="D10" t="s">
        <v>12</v>
      </c>
      <c r="G10" s="1">
        <v>0.08</v>
      </c>
      <c r="H10" s="2">
        <f t="shared" ref="H10:H19" si="0">G10*0.7</f>
        <v>5.5999999999999994E-2</v>
      </c>
      <c r="J10" t="s">
        <v>11</v>
      </c>
    </row>
    <row r="11" spans="1:10" x14ac:dyDescent="0.45">
      <c r="D11" t="s">
        <v>13</v>
      </c>
      <c r="G11" s="1">
        <v>0.09</v>
      </c>
      <c r="H11" s="2">
        <f t="shared" si="0"/>
        <v>6.3E-2</v>
      </c>
      <c r="J11" t="s">
        <v>14</v>
      </c>
    </row>
    <row r="12" spans="1:10" x14ac:dyDescent="0.45">
      <c r="C12" t="s">
        <v>15</v>
      </c>
      <c r="E12">
        <v>5</v>
      </c>
      <c r="H12" s="2"/>
    </row>
    <row r="13" spans="1:10" x14ac:dyDescent="0.45">
      <c r="D13" t="s">
        <v>10</v>
      </c>
      <c r="G13" s="1">
        <v>0.05</v>
      </c>
      <c r="H13" s="2">
        <f t="shared" si="0"/>
        <v>3.4999999999999996E-2</v>
      </c>
    </row>
    <row r="14" spans="1:10" x14ac:dyDescent="0.45">
      <c r="D14" t="s">
        <v>12</v>
      </c>
      <c r="G14" s="1">
        <v>0.08</v>
      </c>
      <c r="H14" s="2">
        <f t="shared" si="0"/>
        <v>5.5999999999999994E-2</v>
      </c>
    </row>
    <row r="15" spans="1:10" x14ac:dyDescent="0.45">
      <c r="D15" t="s">
        <v>13</v>
      </c>
      <c r="G15" s="1">
        <v>0.09</v>
      </c>
      <c r="H15" s="2">
        <f t="shared" si="0"/>
        <v>6.3E-2</v>
      </c>
    </row>
    <row r="16" spans="1:10" x14ac:dyDescent="0.45">
      <c r="C16" t="s">
        <v>16</v>
      </c>
      <c r="E16">
        <v>10</v>
      </c>
      <c r="H16" s="2"/>
    </row>
    <row r="17" spans="2:8" x14ac:dyDescent="0.45">
      <c r="D17" t="s">
        <v>10</v>
      </c>
      <c r="G17" s="1">
        <v>0.05</v>
      </c>
      <c r="H17" s="2">
        <f t="shared" si="0"/>
        <v>3.4999999999999996E-2</v>
      </c>
    </row>
    <row r="18" spans="2:8" x14ac:dyDescent="0.45">
      <c r="D18" t="s">
        <v>12</v>
      </c>
      <c r="G18" s="1">
        <v>0.08</v>
      </c>
      <c r="H18" s="2">
        <f t="shared" si="0"/>
        <v>5.5999999999999994E-2</v>
      </c>
    </row>
    <row r="19" spans="2:8" x14ac:dyDescent="0.45">
      <c r="D19" t="s">
        <v>13</v>
      </c>
      <c r="G19" s="1">
        <v>0.09</v>
      </c>
      <c r="H19" s="2">
        <f t="shared" si="0"/>
        <v>6.3E-2</v>
      </c>
    </row>
    <row r="22" spans="2:8" x14ac:dyDescent="0.45">
      <c r="B22" t="s">
        <v>17</v>
      </c>
    </row>
    <row r="24" spans="2:8" x14ac:dyDescent="0.45">
      <c r="C24" t="s">
        <v>18</v>
      </c>
      <c r="E24">
        <v>20</v>
      </c>
      <c r="G24" s="1">
        <v>0.08</v>
      </c>
      <c r="H24" s="1">
        <v>0.08</v>
      </c>
    </row>
    <row r="25" spans="2:8" x14ac:dyDescent="0.45">
      <c r="C25" t="s">
        <v>19</v>
      </c>
    </row>
    <row r="27" spans="2:8" x14ac:dyDescent="0.45">
      <c r="B27" t="s">
        <v>20</v>
      </c>
    </row>
    <row r="28" spans="2:8" x14ac:dyDescent="0.45">
      <c r="C28" t="s">
        <v>21</v>
      </c>
      <c r="E28">
        <v>10</v>
      </c>
      <c r="G28" s="1">
        <v>-0.05</v>
      </c>
      <c r="H28" s="1">
        <v>-0.05</v>
      </c>
    </row>
    <row r="29" spans="2:8" x14ac:dyDescent="0.45">
      <c r="C29" t="s">
        <v>22</v>
      </c>
      <c r="E29">
        <v>5</v>
      </c>
      <c r="G29">
        <v>0</v>
      </c>
      <c r="H29" s="1">
        <v>0</v>
      </c>
    </row>
    <row r="31" spans="2:8" x14ac:dyDescent="0.45">
      <c r="B31" t="s">
        <v>23</v>
      </c>
    </row>
    <row r="32" spans="2:8" x14ac:dyDescent="0.45">
      <c r="C32" t="s">
        <v>24</v>
      </c>
      <c r="E32">
        <v>10</v>
      </c>
    </row>
    <row r="33" spans="1:17" x14ac:dyDescent="0.45">
      <c r="C33" t="s">
        <v>25</v>
      </c>
    </row>
    <row r="35" spans="1:17" x14ac:dyDescent="0.45">
      <c r="B35" t="s">
        <v>26</v>
      </c>
    </row>
    <row r="36" spans="1:17" x14ac:dyDescent="0.45">
      <c r="E36">
        <v>40</v>
      </c>
    </row>
    <row r="38" spans="1:17" x14ac:dyDescent="0.45">
      <c r="B38" t="s">
        <v>27</v>
      </c>
    </row>
    <row r="39" spans="1:17" x14ac:dyDescent="0.45">
      <c r="C39" t="s">
        <v>28</v>
      </c>
      <c r="J39" t="s">
        <v>29</v>
      </c>
      <c r="L39" t="s">
        <v>30</v>
      </c>
      <c r="N39" t="s">
        <v>31</v>
      </c>
      <c r="Q39" t="s">
        <v>32</v>
      </c>
    </row>
    <row r="40" spans="1:17" x14ac:dyDescent="0.45">
      <c r="C40" t="s">
        <v>33</v>
      </c>
      <c r="J40" t="s">
        <v>29</v>
      </c>
    </row>
    <row r="42" spans="1:17" x14ac:dyDescent="0.45">
      <c r="B42" t="s">
        <v>34</v>
      </c>
    </row>
    <row r="43" spans="1:17" x14ac:dyDescent="0.45">
      <c r="C43" t="s">
        <v>35</v>
      </c>
    </row>
    <row r="45" spans="1:17" x14ac:dyDescent="0.45">
      <c r="A45" t="s">
        <v>36</v>
      </c>
    </row>
    <row r="46" spans="1:17" x14ac:dyDescent="0.45">
      <c r="B46" t="s">
        <v>37</v>
      </c>
    </row>
    <row r="48" spans="1:17" x14ac:dyDescent="0.45">
      <c r="B48" t="s">
        <v>38</v>
      </c>
    </row>
    <row r="50" spans="1:9" x14ac:dyDescent="0.45">
      <c r="B50" t="s">
        <v>39</v>
      </c>
    </row>
    <row r="52" spans="1:9" x14ac:dyDescent="0.45">
      <c r="B52" t="s">
        <v>40</v>
      </c>
    </row>
    <row r="54" spans="1:9" x14ac:dyDescent="0.45">
      <c r="A54" t="s">
        <v>41</v>
      </c>
    </row>
    <row r="56" spans="1:9" x14ac:dyDescent="0.45">
      <c r="A56" t="s">
        <v>42</v>
      </c>
      <c r="E56" t="s">
        <v>43</v>
      </c>
      <c r="G56" t="s">
        <v>44</v>
      </c>
      <c r="I56" t="s">
        <v>45</v>
      </c>
    </row>
    <row r="57" spans="1:9" x14ac:dyDescent="0.45">
      <c r="B57" t="s">
        <v>46</v>
      </c>
      <c r="E57">
        <v>25</v>
      </c>
      <c r="G57">
        <v>2020</v>
      </c>
    </row>
    <row r="58" spans="1:9" x14ac:dyDescent="0.45">
      <c r="B58" t="s">
        <v>47</v>
      </c>
      <c r="E58">
        <v>5</v>
      </c>
      <c r="G58" s="3">
        <v>42705</v>
      </c>
    </row>
    <row r="59" spans="1:9" x14ac:dyDescent="0.45">
      <c r="B59" t="s">
        <v>48</v>
      </c>
      <c r="E59">
        <f>12*20</f>
        <v>240</v>
      </c>
      <c r="G59">
        <v>2035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opLeftCell="A32" zoomScaleNormal="145" workbookViewId="0">
      <selection activeCell="L3" sqref="L3"/>
    </sheetView>
  </sheetViews>
  <sheetFormatPr defaultRowHeight="14.25" x14ac:dyDescent="0.45"/>
  <cols>
    <col min="2" max="2" width="15.73046875" bestFit="1" customWidth="1"/>
    <col min="4" max="4" width="13.3984375" bestFit="1" customWidth="1"/>
    <col min="5" max="5" width="9.86328125" bestFit="1" customWidth="1"/>
    <col min="6" max="6" width="10.86328125" bestFit="1" customWidth="1"/>
    <col min="7" max="7" width="12.33203125" bestFit="1" customWidth="1"/>
    <col min="8" max="14" width="10.86328125" bestFit="1" customWidth="1"/>
  </cols>
  <sheetData>
    <row r="2" spans="1:4" x14ac:dyDescent="0.45">
      <c r="A2" t="s">
        <v>49</v>
      </c>
    </row>
    <row r="3" spans="1:4" x14ac:dyDescent="0.45">
      <c r="B3" t="s">
        <v>50</v>
      </c>
      <c r="D3" s="4">
        <v>0.1</v>
      </c>
    </row>
    <row r="4" spans="1:4" x14ac:dyDescent="0.45">
      <c r="D4" s="4"/>
    </row>
    <row r="5" spans="1:4" x14ac:dyDescent="0.45">
      <c r="B5" t="s">
        <v>51</v>
      </c>
      <c r="D5" s="4">
        <v>0.05</v>
      </c>
    </row>
    <row r="6" spans="1:4" x14ac:dyDescent="0.45">
      <c r="B6" t="s">
        <v>52</v>
      </c>
      <c r="D6" s="4">
        <v>0.05</v>
      </c>
    </row>
    <row r="7" spans="1:4" x14ac:dyDescent="0.45">
      <c r="B7" t="s">
        <v>53</v>
      </c>
      <c r="D7" s="4">
        <v>7.0000000000000007E-2</v>
      </c>
    </row>
    <row r="8" spans="1:4" x14ac:dyDescent="0.45">
      <c r="B8" t="s">
        <v>54</v>
      </c>
      <c r="D8" s="4">
        <v>0.1</v>
      </c>
    </row>
    <row r="9" spans="1:4" x14ac:dyDescent="0.45">
      <c r="B9" t="s">
        <v>55</v>
      </c>
      <c r="D9" s="4">
        <v>0.05</v>
      </c>
    </row>
    <row r="10" spans="1:4" x14ac:dyDescent="0.45">
      <c r="B10" t="s">
        <v>56</v>
      </c>
      <c r="D10" s="4">
        <v>0</v>
      </c>
    </row>
    <row r="11" spans="1:4" x14ac:dyDescent="0.45">
      <c r="B11" t="s">
        <v>57</v>
      </c>
      <c r="D11" s="4">
        <v>0.1</v>
      </c>
    </row>
    <row r="12" spans="1:4" x14ac:dyDescent="0.45">
      <c r="B12" t="s">
        <v>58</v>
      </c>
      <c r="D12" s="4">
        <v>0.1</v>
      </c>
    </row>
    <row r="13" spans="1:4" x14ac:dyDescent="0.45">
      <c r="B13" t="s">
        <v>59</v>
      </c>
      <c r="D13" s="4">
        <v>0.1</v>
      </c>
    </row>
    <row r="14" spans="1:4" x14ac:dyDescent="0.45">
      <c r="B14" t="s">
        <v>60</v>
      </c>
      <c r="D14" s="4">
        <v>0</v>
      </c>
    </row>
    <row r="16" spans="1:4" x14ac:dyDescent="0.45">
      <c r="B16" t="s">
        <v>61</v>
      </c>
      <c r="D16" s="1">
        <f>'[1]Inv Returns calc'!S20</f>
        <v>7.8819362500000018E-2</v>
      </c>
    </row>
    <row r="17" spans="2:14" x14ac:dyDescent="0.45">
      <c r="B17" t="s">
        <v>62</v>
      </c>
      <c r="D17" s="5">
        <v>0.06</v>
      </c>
    </row>
    <row r="22" spans="2:14" s="7" customFormat="1" x14ac:dyDescent="0.45">
      <c r="B22" s="6" t="s">
        <v>63</v>
      </c>
      <c r="C22" s="6"/>
      <c r="D22" s="6" t="s">
        <v>64</v>
      </c>
      <c r="E22" s="6" t="s">
        <v>65</v>
      </c>
      <c r="F22" s="6" t="s">
        <v>66</v>
      </c>
      <c r="G22" s="6" t="s">
        <v>67</v>
      </c>
      <c r="H22" s="6" t="s">
        <v>68</v>
      </c>
      <c r="I22" s="6" t="s">
        <v>69</v>
      </c>
      <c r="J22" s="6" t="s">
        <v>70</v>
      </c>
      <c r="K22" s="6" t="s">
        <v>71</v>
      </c>
      <c r="L22" s="6" t="s">
        <v>72</v>
      </c>
      <c r="M22" s="6" t="s">
        <v>73</v>
      </c>
      <c r="N22" s="6" t="s">
        <v>74</v>
      </c>
    </row>
    <row r="23" spans="2:14" x14ac:dyDescent="0.45">
      <c r="B23" t="s">
        <v>50</v>
      </c>
      <c r="D23" s="8">
        <v>90000</v>
      </c>
      <c r="E23" s="8">
        <f>D23*(1+$D3)</f>
        <v>99000.000000000015</v>
      </c>
      <c r="F23" s="8">
        <f t="shared" ref="F23:N23" si="0">E23*(1+$D3)</f>
        <v>108900.00000000003</v>
      </c>
      <c r="G23" s="8">
        <f t="shared" si="0"/>
        <v>119790.00000000004</v>
      </c>
      <c r="H23" s="8">
        <f t="shared" si="0"/>
        <v>131769.00000000006</v>
      </c>
      <c r="I23" s="8">
        <f t="shared" si="0"/>
        <v>144945.90000000008</v>
      </c>
      <c r="J23" s="8">
        <f t="shared" si="0"/>
        <v>159440.49000000011</v>
      </c>
      <c r="K23" s="8">
        <f t="shared" si="0"/>
        <v>175384.53900000014</v>
      </c>
      <c r="L23" s="8">
        <f t="shared" si="0"/>
        <v>192922.99290000016</v>
      </c>
      <c r="M23" s="8">
        <f t="shared" si="0"/>
        <v>212215.29219000018</v>
      </c>
      <c r="N23" s="8">
        <f t="shared" si="0"/>
        <v>233436.82140900023</v>
      </c>
    </row>
    <row r="24" spans="2:14" x14ac:dyDescent="0.4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45">
      <c r="B25" t="s">
        <v>51</v>
      </c>
      <c r="D25" s="8">
        <v>20000</v>
      </c>
      <c r="E25" s="8">
        <f t="shared" ref="E25:N34" si="1">D25*(1+$D5)</f>
        <v>21000</v>
      </c>
      <c r="F25" s="8">
        <f t="shared" si="1"/>
        <v>22050</v>
      </c>
      <c r="G25" s="8">
        <f t="shared" si="1"/>
        <v>23152.5</v>
      </c>
      <c r="H25" s="8">
        <f t="shared" si="1"/>
        <v>24310.125</v>
      </c>
      <c r="I25" s="8">
        <f t="shared" si="1"/>
        <v>25525.631250000002</v>
      </c>
      <c r="J25" s="8">
        <f t="shared" si="1"/>
        <v>26801.912812500002</v>
      </c>
      <c r="K25" s="8">
        <f t="shared" si="1"/>
        <v>28142.008453125003</v>
      </c>
      <c r="L25" s="8">
        <f t="shared" si="1"/>
        <v>29549.108875781254</v>
      </c>
      <c r="M25" s="8">
        <f t="shared" si="1"/>
        <v>31026.56431957032</v>
      </c>
      <c r="N25" s="8">
        <f t="shared" si="1"/>
        <v>32577.892535548835</v>
      </c>
    </row>
    <row r="26" spans="2:14" x14ac:dyDescent="0.45">
      <c r="B26" t="s">
        <v>52</v>
      </c>
      <c r="D26" s="8">
        <v>10000</v>
      </c>
      <c r="E26" s="8">
        <f t="shared" si="1"/>
        <v>10500</v>
      </c>
      <c r="F26" s="8">
        <f t="shared" si="1"/>
        <v>11025</v>
      </c>
      <c r="G26" s="8">
        <f t="shared" si="1"/>
        <v>11576.25</v>
      </c>
      <c r="H26" s="8">
        <f t="shared" si="1"/>
        <v>12155.0625</v>
      </c>
      <c r="I26" s="8">
        <f t="shared" si="1"/>
        <v>12762.815625000001</v>
      </c>
      <c r="J26" s="8">
        <f t="shared" si="1"/>
        <v>13400.956406250001</v>
      </c>
      <c r="K26" s="8">
        <f t="shared" si="1"/>
        <v>14071.004226562502</v>
      </c>
      <c r="L26" s="8">
        <f t="shared" si="1"/>
        <v>14774.554437890627</v>
      </c>
      <c r="M26" s="8">
        <f t="shared" si="1"/>
        <v>15513.28215978516</v>
      </c>
      <c r="N26" s="8">
        <f t="shared" si="1"/>
        <v>16288.946267774418</v>
      </c>
    </row>
    <row r="27" spans="2:14" x14ac:dyDescent="0.45">
      <c r="B27" t="s">
        <v>53</v>
      </c>
      <c r="D27" s="8">
        <v>10000</v>
      </c>
      <c r="E27" s="8">
        <f t="shared" si="1"/>
        <v>10700</v>
      </c>
      <c r="F27" s="8">
        <f t="shared" si="1"/>
        <v>11449</v>
      </c>
      <c r="G27" s="8">
        <f t="shared" si="1"/>
        <v>12250.43</v>
      </c>
      <c r="H27" s="8">
        <f t="shared" si="1"/>
        <v>13107.9601</v>
      </c>
      <c r="I27" s="8">
        <f t="shared" si="1"/>
        <v>14025.517307000002</v>
      </c>
      <c r="J27" s="8">
        <f t="shared" si="1"/>
        <v>15007.303518490004</v>
      </c>
      <c r="K27" s="8">
        <f t="shared" si="1"/>
        <v>16057.814764784305</v>
      </c>
      <c r="L27" s="8">
        <f t="shared" si="1"/>
        <v>17181.861798319209</v>
      </c>
      <c r="M27" s="8">
        <f t="shared" si="1"/>
        <v>18384.592124201554</v>
      </c>
      <c r="N27" s="8">
        <f t="shared" si="1"/>
        <v>19671.513572895663</v>
      </c>
    </row>
    <row r="28" spans="2:14" x14ac:dyDescent="0.45">
      <c r="B28" t="s">
        <v>54</v>
      </c>
      <c r="D28" s="8">
        <v>10000</v>
      </c>
      <c r="E28" s="8">
        <f t="shared" si="1"/>
        <v>11000</v>
      </c>
      <c r="F28" s="8">
        <f t="shared" si="1"/>
        <v>12100.000000000002</v>
      </c>
      <c r="G28" s="8">
        <f t="shared" si="1"/>
        <v>13310.000000000004</v>
      </c>
      <c r="H28" s="8">
        <f t="shared" si="1"/>
        <v>14641.000000000005</v>
      </c>
      <c r="I28" s="8">
        <f t="shared" si="1"/>
        <v>16105.100000000008</v>
      </c>
      <c r="J28" s="8">
        <f t="shared" si="1"/>
        <v>17715.610000000011</v>
      </c>
      <c r="K28" s="8">
        <f t="shared" si="1"/>
        <v>19487.171000000013</v>
      </c>
      <c r="L28" s="8">
        <f t="shared" si="1"/>
        <v>21435.888100000015</v>
      </c>
      <c r="M28" s="8">
        <f t="shared" si="1"/>
        <v>23579.476910000019</v>
      </c>
      <c r="N28" s="8">
        <f t="shared" si="1"/>
        <v>25937.424601000024</v>
      </c>
    </row>
    <row r="29" spans="2:14" x14ac:dyDescent="0.45">
      <c r="B29" t="s">
        <v>55</v>
      </c>
      <c r="D29" s="8">
        <v>15000</v>
      </c>
      <c r="E29" s="8">
        <f t="shared" si="1"/>
        <v>15750</v>
      </c>
      <c r="F29" s="8">
        <f t="shared" si="1"/>
        <v>16537.5</v>
      </c>
      <c r="G29" s="8">
        <f t="shared" si="1"/>
        <v>17364.375</v>
      </c>
      <c r="H29" s="8">
        <f t="shared" si="1"/>
        <v>18232.59375</v>
      </c>
      <c r="I29" s="8">
        <f t="shared" si="1"/>
        <v>19144.223437500001</v>
      </c>
      <c r="J29" s="8">
        <f t="shared" si="1"/>
        <v>20101.434609375003</v>
      </c>
      <c r="K29" s="8">
        <f t="shared" si="1"/>
        <v>21106.506339843752</v>
      </c>
      <c r="L29" s="8">
        <f t="shared" si="1"/>
        <v>22161.831656835941</v>
      </c>
      <c r="M29" s="8">
        <f t="shared" si="1"/>
        <v>23269.923239677737</v>
      </c>
      <c r="N29" s="8">
        <f t="shared" si="1"/>
        <v>24433.419401661624</v>
      </c>
    </row>
    <row r="30" spans="2:14" x14ac:dyDescent="0.45">
      <c r="B30" t="s">
        <v>56</v>
      </c>
      <c r="D30" s="8">
        <v>6000</v>
      </c>
      <c r="E30" s="8">
        <f t="shared" si="1"/>
        <v>6000</v>
      </c>
      <c r="F30" s="8">
        <f t="shared" si="1"/>
        <v>6000</v>
      </c>
      <c r="G30" s="8">
        <f t="shared" si="1"/>
        <v>6000</v>
      </c>
      <c r="H30" s="8">
        <f t="shared" si="1"/>
        <v>6000</v>
      </c>
      <c r="I30" s="8">
        <f t="shared" si="1"/>
        <v>6000</v>
      </c>
      <c r="J30" s="8">
        <f t="shared" si="1"/>
        <v>6000</v>
      </c>
      <c r="K30" s="8">
        <f t="shared" si="1"/>
        <v>6000</v>
      </c>
      <c r="L30" s="8">
        <f t="shared" si="1"/>
        <v>6000</v>
      </c>
      <c r="M30" s="8">
        <f t="shared" si="1"/>
        <v>6000</v>
      </c>
      <c r="N30" s="8">
        <f t="shared" si="1"/>
        <v>6000</v>
      </c>
    </row>
    <row r="31" spans="2:14" x14ac:dyDescent="0.45">
      <c r="B31" t="s">
        <v>57</v>
      </c>
      <c r="D31" s="8">
        <v>10000</v>
      </c>
      <c r="E31" s="8">
        <f t="shared" si="1"/>
        <v>11000</v>
      </c>
      <c r="F31" s="8">
        <f t="shared" si="1"/>
        <v>12100.000000000002</v>
      </c>
      <c r="G31" s="8">
        <f t="shared" si="1"/>
        <v>13310.000000000004</v>
      </c>
      <c r="H31" s="8">
        <f t="shared" si="1"/>
        <v>14641.000000000005</v>
      </c>
      <c r="I31" s="8">
        <f t="shared" si="1"/>
        <v>16105.100000000008</v>
      </c>
      <c r="J31" s="8">
        <f t="shared" si="1"/>
        <v>17715.610000000011</v>
      </c>
      <c r="K31" s="8">
        <f t="shared" si="1"/>
        <v>19487.171000000013</v>
      </c>
      <c r="L31" s="8">
        <f t="shared" si="1"/>
        <v>21435.888100000015</v>
      </c>
      <c r="M31" s="8">
        <f t="shared" si="1"/>
        <v>23579.476910000019</v>
      </c>
      <c r="N31" s="8">
        <f t="shared" si="1"/>
        <v>25937.424601000024</v>
      </c>
    </row>
    <row r="32" spans="2:14" x14ac:dyDescent="0.45">
      <c r="B32" t="s">
        <v>58</v>
      </c>
      <c r="D32" s="8">
        <v>5000</v>
      </c>
      <c r="E32" s="8">
        <f t="shared" si="1"/>
        <v>5500</v>
      </c>
      <c r="F32" s="8">
        <f t="shared" si="1"/>
        <v>6050.0000000000009</v>
      </c>
      <c r="G32" s="8">
        <f t="shared" si="1"/>
        <v>6655.0000000000018</v>
      </c>
      <c r="H32" s="8">
        <f t="shared" si="1"/>
        <v>7320.5000000000027</v>
      </c>
      <c r="I32" s="8">
        <f t="shared" si="1"/>
        <v>8052.5500000000038</v>
      </c>
      <c r="J32" s="8">
        <f t="shared" si="1"/>
        <v>8857.8050000000057</v>
      </c>
      <c r="K32" s="8">
        <f t="shared" si="1"/>
        <v>9743.5855000000065</v>
      </c>
      <c r="L32" s="8">
        <f t="shared" si="1"/>
        <v>10717.944050000007</v>
      </c>
      <c r="M32" s="8">
        <f t="shared" si="1"/>
        <v>11789.73845500001</v>
      </c>
      <c r="N32" s="8">
        <f t="shared" si="1"/>
        <v>12968.712300500012</v>
      </c>
    </row>
    <row r="33" spans="1:14" x14ac:dyDescent="0.45">
      <c r="B33" t="s">
        <v>59</v>
      </c>
      <c r="D33" s="8">
        <v>2000</v>
      </c>
      <c r="E33" s="8">
        <f t="shared" si="1"/>
        <v>2200</v>
      </c>
      <c r="F33" s="8">
        <f t="shared" si="1"/>
        <v>2420</v>
      </c>
      <c r="G33" s="8">
        <f t="shared" si="1"/>
        <v>2662</v>
      </c>
      <c r="H33" s="8">
        <f t="shared" si="1"/>
        <v>2928.2000000000003</v>
      </c>
      <c r="I33" s="8">
        <f t="shared" si="1"/>
        <v>3221.0200000000004</v>
      </c>
      <c r="J33" s="8">
        <f t="shared" si="1"/>
        <v>3543.1220000000008</v>
      </c>
      <c r="K33" s="8">
        <f t="shared" si="1"/>
        <v>3897.4342000000011</v>
      </c>
      <c r="L33" s="8">
        <f t="shared" si="1"/>
        <v>4287.1776200000013</v>
      </c>
      <c r="M33" s="8">
        <f t="shared" si="1"/>
        <v>4715.8953820000015</v>
      </c>
      <c r="N33" s="8">
        <f t="shared" si="1"/>
        <v>5187.4849202000023</v>
      </c>
    </row>
    <row r="34" spans="1:14" x14ac:dyDescent="0.45">
      <c r="B34" t="s">
        <v>60</v>
      </c>
      <c r="D34" s="8">
        <v>2000</v>
      </c>
      <c r="E34" s="8">
        <f t="shared" si="1"/>
        <v>2000</v>
      </c>
      <c r="F34" s="8">
        <f t="shared" si="1"/>
        <v>2000</v>
      </c>
      <c r="G34" s="8">
        <f t="shared" si="1"/>
        <v>2000</v>
      </c>
      <c r="H34" s="8">
        <f t="shared" si="1"/>
        <v>2000</v>
      </c>
      <c r="I34" s="8">
        <f t="shared" si="1"/>
        <v>2000</v>
      </c>
      <c r="J34" s="8">
        <f t="shared" si="1"/>
        <v>2000</v>
      </c>
      <c r="K34" s="8">
        <f>J34*(1+$D14)</f>
        <v>2000</v>
      </c>
      <c r="L34" s="8">
        <f t="shared" si="1"/>
        <v>2000</v>
      </c>
      <c r="M34" s="8">
        <f t="shared" si="1"/>
        <v>2000</v>
      </c>
      <c r="N34" s="8">
        <f t="shared" si="1"/>
        <v>2000</v>
      </c>
    </row>
    <row r="35" spans="1:14" x14ac:dyDescent="0.45">
      <c r="D35" s="9"/>
    </row>
    <row r="36" spans="1:14" ht="14.65" thickBot="1" x14ac:dyDescent="0.5">
      <c r="B36" s="10" t="s">
        <v>75</v>
      </c>
      <c r="C36" s="10"/>
      <c r="D36" s="11">
        <f>D23-SUM(D25:D34)</f>
        <v>0</v>
      </c>
      <c r="E36" s="11">
        <f t="shared" ref="E36:N36" si="2">E23-SUM(E25:E34)</f>
        <v>3350.0000000000146</v>
      </c>
      <c r="F36" s="11">
        <f t="shared" si="2"/>
        <v>7168.5000000000291</v>
      </c>
      <c r="G36" s="11">
        <f t="shared" si="2"/>
        <v>11509.445000000036</v>
      </c>
      <c r="H36" s="11">
        <f t="shared" si="2"/>
        <v>16432.558650000065</v>
      </c>
      <c r="I36" s="11">
        <f t="shared" si="2"/>
        <v>22003.942380500055</v>
      </c>
      <c r="J36" s="11">
        <f t="shared" si="2"/>
        <v>28296.735653385054</v>
      </c>
      <c r="K36" s="11">
        <f t="shared" si="2"/>
        <v>35391.843515684537</v>
      </c>
      <c r="L36" s="11">
        <f t="shared" si="2"/>
        <v>43378.738261173072</v>
      </c>
      <c r="M36" s="11">
        <f t="shared" si="2"/>
        <v>52356.342689765355</v>
      </c>
      <c r="N36" s="11">
        <f t="shared" si="2"/>
        <v>62434.003208419628</v>
      </c>
    </row>
    <row r="38" spans="1:14" s="7" customFormat="1" x14ac:dyDescent="0.45">
      <c r="B38" s="6" t="s">
        <v>76</v>
      </c>
      <c r="C38" s="6"/>
      <c r="D38" s="6" t="s">
        <v>64</v>
      </c>
      <c r="E38" s="6" t="s">
        <v>65</v>
      </c>
      <c r="F38" s="6" t="s">
        <v>66</v>
      </c>
      <c r="G38" s="6" t="s">
        <v>67</v>
      </c>
      <c r="H38" s="6" t="s">
        <v>68</v>
      </c>
      <c r="I38" s="6" t="s">
        <v>69</v>
      </c>
      <c r="J38" s="6" t="s">
        <v>70</v>
      </c>
      <c r="K38" s="6" t="s">
        <v>71</v>
      </c>
      <c r="L38" s="6" t="s">
        <v>72</v>
      </c>
      <c r="M38" s="6" t="s">
        <v>73</v>
      </c>
      <c r="N38" s="6" t="s">
        <v>74</v>
      </c>
    </row>
    <row r="39" spans="1:14" x14ac:dyDescent="0.45">
      <c r="B39" t="s">
        <v>77</v>
      </c>
      <c r="D39" s="8">
        <v>200000</v>
      </c>
      <c r="E39" s="8">
        <f>D42</f>
        <v>215763.8725</v>
      </c>
      <c r="F39" s="8">
        <f t="shared" ref="F39:N39" si="3">E42</f>
        <v>272970.24338098144</v>
      </c>
      <c r="G39" s="8">
        <f t="shared" si="3"/>
        <v>380507.5839457406</v>
      </c>
      <c r="H39" s="8">
        <f t="shared" si="3"/>
        <v>548612.28913875949</v>
      </c>
      <c r="I39" s="8">
        <f t="shared" si="3"/>
        <v>789044.2638283429</v>
      </c>
      <c r="J39" s="8">
        <f t="shared" si="3"/>
        <v>1115283.5382535753</v>
      </c>
      <c r="K39" s="8">
        <f t="shared" si="3"/>
        <v>1542750.3035860872</v>
      </c>
      <c r="L39" s="8">
        <f t="shared" si="3"/>
        <v>2089051.0211996385</v>
      </c>
      <c r="M39" s="8">
        <f t="shared" si="3"/>
        <v>2774253.5500546447</v>
      </c>
      <c r="N39" s="8">
        <f t="shared" si="3"/>
        <v>3621194.5585604981</v>
      </c>
    </row>
    <row r="40" spans="1:14" x14ac:dyDescent="0.45">
      <c r="B40" t="s">
        <v>78</v>
      </c>
      <c r="D40" s="8">
        <f>D36*12</f>
        <v>0</v>
      </c>
      <c r="E40" s="8">
        <f t="shared" ref="E40:N40" si="4">E36*12</f>
        <v>40200.000000000175</v>
      </c>
      <c r="F40" s="8">
        <f t="shared" si="4"/>
        <v>86022.000000000349</v>
      </c>
      <c r="G40" s="8">
        <f t="shared" si="4"/>
        <v>138113.34000000043</v>
      </c>
      <c r="H40" s="8">
        <f t="shared" si="4"/>
        <v>197190.70380000077</v>
      </c>
      <c r="I40" s="8">
        <f t="shared" si="4"/>
        <v>264047.30856600066</v>
      </c>
      <c r="J40" s="8">
        <f t="shared" si="4"/>
        <v>339560.82784062065</v>
      </c>
      <c r="K40" s="8">
        <f t="shared" si="4"/>
        <v>424702.12218821445</v>
      </c>
      <c r="L40" s="8">
        <f t="shared" si="4"/>
        <v>520544.85913407686</v>
      </c>
      <c r="M40" s="8">
        <f t="shared" si="4"/>
        <v>628276.11227718426</v>
      </c>
      <c r="N40" s="8">
        <f t="shared" si="4"/>
        <v>749208.03850103554</v>
      </c>
    </row>
    <row r="41" spans="1:14" x14ac:dyDescent="0.45">
      <c r="B41" t="s">
        <v>79</v>
      </c>
      <c r="D41" s="8">
        <f>D39*$D$16</f>
        <v>15763.872500000003</v>
      </c>
      <c r="E41" s="8">
        <f t="shared" ref="E41:N41" si="5">E39*$D$16</f>
        <v>17006.370880981285</v>
      </c>
      <c r="F41" s="8">
        <f t="shared" si="5"/>
        <v>21515.340564758808</v>
      </c>
      <c r="G41" s="8">
        <f t="shared" si="5"/>
        <v>29991.365193018515</v>
      </c>
      <c r="H41" s="8">
        <f t="shared" si="5"/>
        <v>43241.270889582709</v>
      </c>
      <c r="I41" s="8">
        <f t="shared" si="5"/>
        <v>62191.965859231808</v>
      </c>
      <c r="J41" s="8">
        <f t="shared" si="5"/>
        <v>87905.937491891193</v>
      </c>
      <c r="K41" s="8">
        <f t="shared" si="5"/>
        <v>121598.59542533688</v>
      </c>
      <c r="L41" s="8">
        <f t="shared" si="5"/>
        <v>164657.66972092952</v>
      </c>
      <c r="M41" s="8">
        <f t="shared" si="5"/>
        <v>218664.89622866898</v>
      </c>
      <c r="N41" s="8">
        <f t="shared" si="5"/>
        <v>285420.24659420742</v>
      </c>
    </row>
    <row r="42" spans="1:14" ht="14.65" thickBot="1" x14ac:dyDescent="0.5">
      <c r="B42" s="10" t="s">
        <v>80</v>
      </c>
      <c r="C42" s="10"/>
      <c r="D42" s="12">
        <f>SUM(D39:D41)</f>
        <v>215763.8725</v>
      </c>
      <c r="E42" s="12">
        <f t="shared" ref="E42:N42" si="6">SUM(E39:E41)</f>
        <v>272970.24338098144</v>
      </c>
      <c r="F42" s="12">
        <f t="shared" si="6"/>
        <v>380507.5839457406</v>
      </c>
      <c r="G42" s="12">
        <f t="shared" si="6"/>
        <v>548612.28913875949</v>
      </c>
      <c r="H42" s="12">
        <f t="shared" si="6"/>
        <v>789044.2638283429</v>
      </c>
      <c r="I42" s="12">
        <f t="shared" si="6"/>
        <v>1115283.5382535753</v>
      </c>
      <c r="J42" s="12">
        <f t="shared" si="6"/>
        <v>1542750.3035860872</v>
      </c>
      <c r="K42" s="12">
        <f t="shared" si="6"/>
        <v>2089051.0211996385</v>
      </c>
      <c r="L42" s="12">
        <f t="shared" si="6"/>
        <v>2774253.5500546447</v>
      </c>
      <c r="M42" s="12">
        <f t="shared" si="6"/>
        <v>3621194.5585604981</v>
      </c>
      <c r="N42" s="12">
        <f t="shared" si="6"/>
        <v>4655822.8436557408</v>
      </c>
    </row>
    <row r="45" spans="1:14" x14ac:dyDescent="0.45">
      <c r="B45" t="s">
        <v>42</v>
      </c>
      <c r="D45" t="s">
        <v>81</v>
      </c>
      <c r="F45" t="s">
        <v>82</v>
      </c>
      <c r="G45" t="s">
        <v>83</v>
      </c>
    </row>
    <row r="47" spans="1:14" x14ac:dyDescent="0.45">
      <c r="A47">
        <v>1</v>
      </c>
      <c r="B47" t="s">
        <v>46</v>
      </c>
      <c r="D47" s="13">
        <v>2500000</v>
      </c>
      <c r="F47">
        <v>10</v>
      </c>
      <c r="G47" s="13">
        <f>D47*(1+D17)^10</f>
        <v>4477119.2413571365</v>
      </c>
    </row>
    <row r="48" spans="1:14" x14ac:dyDescent="0.45">
      <c r="A48">
        <v>2</v>
      </c>
      <c r="B48" t="s">
        <v>84</v>
      </c>
      <c r="D48" s="13">
        <v>50000</v>
      </c>
    </row>
    <row r="49" spans="1:14" x14ac:dyDescent="0.45">
      <c r="A49">
        <v>3</v>
      </c>
      <c r="B49" t="s">
        <v>85</v>
      </c>
      <c r="D49" s="13">
        <v>3000000</v>
      </c>
      <c r="F49">
        <v>5</v>
      </c>
      <c r="G49" s="13">
        <f>D49*(1+D5)^10</f>
        <v>4886683.8803323247</v>
      </c>
    </row>
    <row r="50" spans="1:14" x14ac:dyDescent="0.45">
      <c r="A50">
        <v>4</v>
      </c>
      <c r="B50" t="s">
        <v>86</v>
      </c>
      <c r="D50" s="13">
        <v>1000000</v>
      </c>
      <c r="G50" s="13"/>
    </row>
    <row r="52" spans="1:14" s="7" customFormat="1" x14ac:dyDescent="0.45">
      <c r="B52" s="6" t="s">
        <v>87</v>
      </c>
      <c r="C52" s="6"/>
      <c r="D52" s="6" t="s">
        <v>64</v>
      </c>
      <c r="E52" s="6" t="s">
        <v>65</v>
      </c>
      <c r="F52" s="6" t="s">
        <v>66</v>
      </c>
      <c r="G52" s="6" t="s">
        <v>67</v>
      </c>
      <c r="H52" s="6" t="s">
        <v>68</v>
      </c>
      <c r="I52" s="6" t="s">
        <v>69</v>
      </c>
      <c r="J52" s="6" t="s">
        <v>70</v>
      </c>
      <c r="K52" s="6" t="s">
        <v>71</v>
      </c>
      <c r="L52" s="6" t="s">
        <v>72</v>
      </c>
      <c r="M52" s="6" t="s">
        <v>73</v>
      </c>
      <c r="N52" s="6" t="s">
        <v>74</v>
      </c>
    </row>
    <row r="53" spans="1:14" x14ac:dyDescent="0.45">
      <c r="B53" t="s">
        <v>88</v>
      </c>
      <c r="D53" s="8"/>
      <c r="E53" s="8"/>
      <c r="F53" s="8"/>
      <c r="G53" s="8"/>
      <c r="H53" s="8"/>
      <c r="I53" s="8">
        <f>-G49</f>
        <v>-4886683.8803323247</v>
      </c>
      <c r="J53" s="8"/>
      <c r="K53" s="8"/>
      <c r="L53" s="8"/>
      <c r="M53" s="8"/>
      <c r="N53" s="8">
        <f>-G47</f>
        <v>-4477119.2413571365</v>
      </c>
    </row>
    <row r="54" spans="1:14" x14ac:dyDescent="0.45">
      <c r="B54" t="s">
        <v>89</v>
      </c>
      <c r="D54">
        <f t="shared" ref="D54:N54" si="7">-$D$48</f>
        <v>-50000</v>
      </c>
      <c r="E54">
        <f t="shared" si="7"/>
        <v>-50000</v>
      </c>
      <c r="F54">
        <f t="shared" si="7"/>
        <v>-50000</v>
      </c>
      <c r="G54">
        <f t="shared" si="7"/>
        <v>-50000</v>
      </c>
      <c r="H54">
        <f t="shared" si="7"/>
        <v>-50000</v>
      </c>
      <c r="I54">
        <f t="shared" si="7"/>
        <v>-50000</v>
      </c>
      <c r="J54">
        <f t="shared" si="7"/>
        <v>-50000</v>
      </c>
      <c r="K54">
        <f t="shared" si="7"/>
        <v>-50000</v>
      </c>
      <c r="L54">
        <f t="shared" si="7"/>
        <v>-50000</v>
      </c>
      <c r="M54">
        <f t="shared" si="7"/>
        <v>-50000</v>
      </c>
      <c r="N54">
        <f t="shared" si="7"/>
        <v>-50000</v>
      </c>
    </row>
    <row r="55" spans="1:14" x14ac:dyDescent="0.45">
      <c r="B55" t="s">
        <v>90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4.65" thickBot="1" x14ac:dyDescent="0.5">
      <c r="B56" s="10" t="s">
        <v>91</v>
      </c>
      <c r="C56" s="10"/>
      <c r="D56" s="12">
        <f>SUM(D53:D55)</f>
        <v>-50000</v>
      </c>
      <c r="E56" s="12">
        <f t="shared" ref="E56:N56" si="8">SUM(E53:E55)</f>
        <v>-50000</v>
      </c>
      <c r="F56" s="12">
        <f t="shared" si="8"/>
        <v>-50000</v>
      </c>
      <c r="G56" s="12">
        <f t="shared" si="8"/>
        <v>-50000</v>
      </c>
      <c r="H56" s="12">
        <f t="shared" si="8"/>
        <v>-50000</v>
      </c>
      <c r="I56" s="12">
        <f t="shared" si="8"/>
        <v>-4936683.8803323247</v>
      </c>
      <c r="J56" s="12">
        <f t="shared" si="8"/>
        <v>-50000</v>
      </c>
      <c r="K56" s="12">
        <f t="shared" si="8"/>
        <v>-50000</v>
      </c>
      <c r="L56" s="12">
        <f t="shared" si="8"/>
        <v>-50000</v>
      </c>
      <c r="M56" s="12">
        <f t="shared" si="8"/>
        <v>-50000</v>
      </c>
      <c r="N56" s="12">
        <f t="shared" si="8"/>
        <v>-4527119.2413571365</v>
      </c>
    </row>
    <row r="59" spans="1:14" x14ac:dyDescent="0.45">
      <c r="B59" s="14" t="s">
        <v>92</v>
      </c>
      <c r="C59" s="14"/>
      <c r="D59" s="15">
        <f>D36*12+D56</f>
        <v>-50000</v>
      </c>
      <c r="E59" s="15">
        <f t="shared" ref="E59:N59" si="9">E36*12+E56</f>
        <v>-9799.9999999998254</v>
      </c>
      <c r="F59" s="15">
        <f t="shared" si="9"/>
        <v>36022.000000000349</v>
      </c>
      <c r="G59" s="15">
        <f t="shared" si="9"/>
        <v>88113.340000000433</v>
      </c>
      <c r="H59" s="15">
        <f t="shared" si="9"/>
        <v>147190.70380000077</v>
      </c>
      <c r="I59" s="15">
        <f t="shared" si="9"/>
        <v>-4672636.5717663243</v>
      </c>
      <c r="J59" s="15">
        <f t="shared" si="9"/>
        <v>289560.82784062065</v>
      </c>
      <c r="K59" s="15">
        <f t="shared" si="9"/>
        <v>374702.12218821445</v>
      </c>
      <c r="L59" s="15">
        <f t="shared" si="9"/>
        <v>470544.85913407686</v>
      </c>
      <c r="M59" s="15">
        <f t="shared" si="9"/>
        <v>578276.11227718426</v>
      </c>
      <c r="N59" s="15">
        <f t="shared" si="9"/>
        <v>-3777911.2028561011</v>
      </c>
    </row>
    <row r="61" spans="1:14" x14ac:dyDescent="0.45">
      <c r="B61" s="7" t="s">
        <v>93</v>
      </c>
      <c r="C61" s="7"/>
      <c r="D61" s="16">
        <f>NPV(10%, D56:N56)</f>
        <v>-4652361.6864673672</v>
      </c>
    </row>
    <row r="63" spans="1:14" x14ac:dyDescent="0.45">
      <c r="B63" t="s">
        <v>94</v>
      </c>
      <c r="D63" s="8">
        <f>D23*12</f>
        <v>1080000</v>
      </c>
    </row>
    <row r="64" spans="1:14" x14ac:dyDescent="0.45">
      <c r="B64" t="s">
        <v>95</v>
      </c>
      <c r="D64" s="1">
        <v>0.5</v>
      </c>
    </row>
    <row r="65" spans="2:14" x14ac:dyDescent="0.45">
      <c r="B65" t="s">
        <v>96</v>
      </c>
      <c r="D65">
        <f>D63*(1-D64)</f>
        <v>540000</v>
      </c>
      <c r="E65">
        <f>D65</f>
        <v>540000</v>
      </c>
      <c r="F65">
        <f t="shared" ref="F65:N65" si="10">E65</f>
        <v>540000</v>
      </c>
      <c r="G65">
        <f t="shared" si="10"/>
        <v>540000</v>
      </c>
      <c r="H65">
        <f t="shared" si="10"/>
        <v>540000</v>
      </c>
      <c r="I65">
        <f t="shared" si="10"/>
        <v>540000</v>
      </c>
      <c r="J65">
        <f t="shared" si="10"/>
        <v>540000</v>
      </c>
      <c r="K65">
        <f t="shared" si="10"/>
        <v>540000</v>
      </c>
      <c r="L65">
        <f t="shared" si="10"/>
        <v>540000</v>
      </c>
      <c r="M65">
        <f t="shared" si="10"/>
        <v>540000</v>
      </c>
      <c r="N65">
        <f t="shared" si="10"/>
        <v>540000</v>
      </c>
    </row>
    <row r="67" spans="2:14" x14ac:dyDescent="0.45">
      <c r="B67" s="7" t="s">
        <v>97</v>
      </c>
      <c r="C67" s="7"/>
      <c r="D67" s="16">
        <f>N42/(1+10%)^10</f>
        <v>1795021.2541441896</v>
      </c>
    </row>
    <row r="69" spans="2:14" x14ac:dyDescent="0.45">
      <c r="B69" s="7" t="s">
        <v>98</v>
      </c>
      <c r="C69" s="7"/>
      <c r="D69" s="16">
        <f>D67+D61</f>
        <v>-2857340.4323231773</v>
      </c>
    </row>
    <row r="71" spans="2:14" x14ac:dyDescent="0.45">
      <c r="B71" t="s">
        <v>101</v>
      </c>
      <c r="D71" s="2">
        <f>D69/D67</f>
        <v>-1.5918142616564552</v>
      </c>
    </row>
    <row r="72" spans="2:14" x14ac:dyDescent="0.45">
      <c r="E72" t="s">
        <v>102</v>
      </c>
    </row>
    <row r="73" spans="2:14" x14ac:dyDescent="0.45">
      <c r="B73" t="s">
        <v>99</v>
      </c>
      <c r="D73" t="s">
        <v>100</v>
      </c>
      <c r="E73">
        <v>0</v>
      </c>
    </row>
    <row r="74" spans="2:14" x14ac:dyDescent="0.45">
      <c r="D74" t="s">
        <v>103</v>
      </c>
      <c r="E74" t="s">
        <v>106</v>
      </c>
    </row>
    <row r="75" spans="2:14" x14ac:dyDescent="0.45">
      <c r="D75" t="s">
        <v>104</v>
      </c>
      <c r="E75" t="s">
        <v>105</v>
      </c>
    </row>
  </sheetData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ACA887AB-9260-4FA9-A722-718819945F13}">
          <xm:f>'Personal P&amp;L'!$G$7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showGridLines="0" workbookViewId="0">
      <selection activeCell="C31" sqref="C31:C32"/>
    </sheetView>
  </sheetViews>
  <sheetFormatPr defaultRowHeight="14.25" x14ac:dyDescent="0.45"/>
  <sheetData>
    <row r="2" spans="2:4" x14ac:dyDescent="0.45">
      <c r="B2" t="s">
        <v>50</v>
      </c>
      <c r="D2" s="4">
        <v>0.1</v>
      </c>
    </row>
    <row r="3" spans="2:4" x14ac:dyDescent="0.45">
      <c r="D3" s="4"/>
    </row>
    <row r="4" spans="2:4" x14ac:dyDescent="0.45">
      <c r="B4" t="s">
        <v>51</v>
      </c>
      <c r="D4" s="4">
        <v>0.05</v>
      </c>
    </row>
    <row r="5" spans="2:4" x14ac:dyDescent="0.45">
      <c r="B5" t="s">
        <v>52</v>
      </c>
      <c r="D5" s="4">
        <v>0.05</v>
      </c>
    </row>
    <row r="6" spans="2:4" x14ac:dyDescent="0.45">
      <c r="B6" t="s">
        <v>53</v>
      </c>
      <c r="D6" s="4">
        <v>7.0000000000000007E-2</v>
      </c>
    </row>
    <row r="7" spans="2:4" x14ac:dyDescent="0.45">
      <c r="B7" t="s">
        <v>54</v>
      </c>
      <c r="D7" s="4">
        <v>0.1</v>
      </c>
    </row>
    <row r="8" spans="2:4" x14ac:dyDescent="0.45">
      <c r="B8" t="s">
        <v>55</v>
      </c>
      <c r="D8" s="4">
        <v>0.05</v>
      </c>
    </row>
    <row r="9" spans="2:4" x14ac:dyDescent="0.45">
      <c r="B9" t="s">
        <v>56</v>
      </c>
      <c r="D9" s="4">
        <v>0</v>
      </c>
    </row>
    <row r="10" spans="2:4" x14ac:dyDescent="0.45">
      <c r="B10" t="s">
        <v>57</v>
      </c>
      <c r="D10" s="4">
        <v>0.1</v>
      </c>
    </row>
    <row r="11" spans="2:4" x14ac:dyDescent="0.45">
      <c r="B11" t="s">
        <v>58</v>
      </c>
      <c r="D11" s="4">
        <v>0.1</v>
      </c>
    </row>
    <row r="12" spans="2:4" x14ac:dyDescent="0.45">
      <c r="B12" t="s">
        <v>59</v>
      </c>
      <c r="D12" s="4">
        <v>0.1</v>
      </c>
    </row>
    <row r="13" spans="2:4" x14ac:dyDescent="0.45">
      <c r="B13" t="s">
        <v>60</v>
      </c>
      <c r="D13" s="4">
        <v>0</v>
      </c>
    </row>
    <row r="15" spans="2:4" x14ac:dyDescent="0.45">
      <c r="B15" t="s">
        <v>61</v>
      </c>
      <c r="D15" s="1" t="e">
        <f>'[1]Inv Returns calc'!S19</f>
        <v>#REF!</v>
      </c>
    </row>
    <row r="16" spans="2:4" x14ac:dyDescent="0.45">
      <c r="B16" t="s">
        <v>62</v>
      </c>
      <c r="D16" s="5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workbookViewId="0">
      <selection activeCell="B4" sqref="B4"/>
    </sheetView>
  </sheetViews>
  <sheetFormatPr defaultRowHeight="14.25" x14ac:dyDescent="0.45"/>
  <cols>
    <col min="4" max="4" width="23.3984375" bestFit="1" customWidth="1"/>
  </cols>
  <sheetData>
    <row r="2" spans="2:4" x14ac:dyDescent="0.45">
      <c r="B2" t="s">
        <v>107</v>
      </c>
    </row>
    <row r="3" spans="2:4" x14ac:dyDescent="0.45">
      <c r="B3" t="s">
        <v>118</v>
      </c>
    </row>
    <row r="4" spans="2:4" x14ac:dyDescent="0.45">
      <c r="B4" t="s">
        <v>108</v>
      </c>
    </row>
    <row r="5" spans="2:4" x14ac:dyDescent="0.45">
      <c r="B5" t="s">
        <v>109</v>
      </c>
    </row>
    <row r="6" spans="2:4" x14ac:dyDescent="0.45">
      <c r="B6" t="s">
        <v>110</v>
      </c>
    </row>
    <row r="7" spans="2:4" x14ac:dyDescent="0.45">
      <c r="B7" t="s">
        <v>114</v>
      </c>
    </row>
    <row r="8" spans="2:4" x14ac:dyDescent="0.45">
      <c r="D8" t="s">
        <v>111</v>
      </c>
    </row>
    <row r="9" spans="2:4" x14ac:dyDescent="0.45">
      <c r="D9" t="s">
        <v>112</v>
      </c>
    </row>
    <row r="10" spans="2:4" x14ac:dyDescent="0.45">
      <c r="D10" t="s">
        <v>113</v>
      </c>
    </row>
    <row r="12" spans="2:4" x14ac:dyDescent="0.45">
      <c r="B12" t="s">
        <v>116</v>
      </c>
    </row>
    <row r="15" spans="2:4" x14ac:dyDescent="0.45">
      <c r="B15" t="s">
        <v>117</v>
      </c>
    </row>
    <row r="17" spans="2:2" x14ac:dyDescent="0.45">
      <c r="B17" t="s">
        <v>51</v>
      </c>
    </row>
    <row r="18" spans="2:2" x14ac:dyDescent="0.45">
      <c r="B18" t="s">
        <v>52</v>
      </c>
    </row>
    <row r="19" spans="2:2" x14ac:dyDescent="0.45">
      <c r="B19" t="s">
        <v>53</v>
      </c>
    </row>
    <row r="20" spans="2:2" x14ac:dyDescent="0.45">
      <c r="B20" t="s">
        <v>54</v>
      </c>
    </row>
    <row r="21" spans="2:2" x14ac:dyDescent="0.45">
      <c r="B21" t="s">
        <v>55</v>
      </c>
    </row>
    <row r="22" spans="2:2" x14ac:dyDescent="0.45">
      <c r="B22" t="s">
        <v>56</v>
      </c>
    </row>
    <row r="23" spans="2:2" x14ac:dyDescent="0.45">
      <c r="B23" t="s">
        <v>57</v>
      </c>
    </row>
    <row r="24" spans="2:2" x14ac:dyDescent="0.45">
      <c r="B24" t="s">
        <v>58</v>
      </c>
    </row>
    <row r="25" spans="2:2" x14ac:dyDescent="0.45">
      <c r="B25" t="s">
        <v>59</v>
      </c>
    </row>
    <row r="26" spans="2:2" x14ac:dyDescent="0.45">
      <c r="B2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I31" sqref="I31"/>
    </sheetView>
  </sheetViews>
  <sheetFormatPr defaultRowHeight="14.25" x14ac:dyDescent="0.45"/>
  <sheetData>
    <row r="2" spans="1:2" x14ac:dyDescent="0.45">
      <c r="A2" t="s">
        <v>115</v>
      </c>
    </row>
    <row r="3" spans="1:2" x14ac:dyDescent="0.45">
      <c r="B3" t="s">
        <v>37</v>
      </c>
    </row>
    <row r="5" spans="1:2" x14ac:dyDescent="0.45">
      <c r="B5" t="s">
        <v>38</v>
      </c>
    </row>
    <row r="7" spans="1:2" x14ac:dyDescent="0.45">
      <c r="B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 Asset tool</vt:lpstr>
      <vt:lpstr>Personal P&amp;L</vt:lpstr>
      <vt:lpstr>YFInAdvisor data</vt:lpstr>
      <vt:lpstr>Personal Detail Sh</vt:lpstr>
      <vt:lpstr>Debt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Sharma</dc:creator>
  <cp:lastModifiedBy>Amit Sharma</cp:lastModifiedBy>
  <dcterms:created xsi:type="dcterms:W3CDTF">2016-02-06T09:32:51Z</dcterms:created>
  <dcterms:modified xsi:type="dcterms:W3CDTF">2016-02-25T01:50:43Z</dcterms:modified>
</cp:coreProperties>
</file>