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420" windowWidth="15030" windowHeight="6900" activeTab="2"/>
  </bookViews>
  <sheets>
    <sheet name="Input Sheet" sheetId="1" r:id="rId1"/>
    <sheet name="Output Sheet" sheetId="3" r:id="rId2"/>
    <sheet name="Valuation" sheetId="4" r:id="rId3"/>
    <sheet name="Comments" sheetId="5" r:id="rId4"/>
  </sheets>
  <calcPr calcId="124519" iterate="1"/>
</workbook>
</file>

<file path=xl/calcChain.xml><?xml version="1.0" encoding="utf-8"?>
<calcChain xmlns="http://schemas.openxmlformats.org/spreadsheetml/2006/main">
  <c r="D27" i="4"/>
  <c r="E27"/>
  <c r="E28" s="1"/>
  <c r="F27"/>
  <c r="G27"/>
  <c r="G28" s="1"/>
  <c r="C27"/>
  <c r="C29" s="1"/>
  <c r="D17"/>
  <c r="D19" s="1"/>
  <c r="E17"/>
  <c r="F17"/>
  <c r="F22" s="1"/>
  <c r="F23" s="1"/>
  <c r="G17"/>
  <c r="C17"/>
  <c r="C19" s="1"/>
  <c r="F29"/>
  <c r="F32"/>
  <c r="F33" s="1"/>
  <c r="F19"/>
  <c r="F18"/>
  <c r="D7"/>
  <c r="D9" s="1"/>
  <c r="E7"/>
  <c r="F7"/>
  <c r="F12" s="1"/>
  <c r="F13" s="1"/>
  <c r="G7"/>
  <c r="G9" s="1"/>
  <c r="C7"/>
  <c r="C9" s="1"/>
  <c r="F77" i="3"/>
  <c r="E77"/>
  <c r="D77"/>
  <c r="C77"/>
  <c r="F76"/>
  <c r="E76"/>
  <c r="D76"/>
  <c r="C76"/>
  <c r="F73"/>
  <c r="E73"/>
  <c r="D73"/>
  <c r="C73"/>
  <c r="F72"/>
  <c r="E72"/>
  <c r="D72"/>
  <c r="C72"/>
  <c r="F71"/>
  <c r="E71"/>
  <c r="D71"/>
  <c r="C71"/>
  <c r="F70"/>
  <c r="E70"/>
  <c r="D70"/>
  <c r="C70"/>
  <c r="F67"/>
  <c r="E67"/>
  <c r="D67"/>
  <c r="C67"/>
  <c r="F66"/>
  <c r="E66"/>
  <c r="D66"/>
  <c r="C66"/>
  <c r="F62"/>
  <c r="E62"/>
  <c r="D62"/>
  <c r="F61"/>
  <c r="E61"/>
  <c r="D61"/>
  <c r="C61"/>
  <c r="F60"/>
  <c r="E60"/>
  <c r="D60"/>
  <c r="C60"/>
  <c r="F59"/>
  <c r="E59"/>
  <c r="D59"/>
  <c r="C59"/>
  <c r="F58"/>
  <c r="E58"/>
  <c r="D58"/>
  <c r="C58"/>
  <c r="C51"/>
  <c r="C50"/>
  <c r="C47"/>
  <c r="C46"/>
  <c r="C45"/>
  <c r="C44"/>
  <c r="D41"/>
  <c r="C41"/>
  <c r="C40"/>
  <c r="C35"/>
  <c r="C34"/>
  <c r="F33"/>
  <c r="E33"/>
  <c r="D33"/>
  <c r="C33"/>
  <c r="F32"/>
  <c r="E32"/>
  <c r="D32"/>
  <c r="C32"/>
  <c r="F191" i="1"/>
  <c r="G191"/>
  <c r="G231" s="1"/>
  <c r="G232" s="1"/>
  <c r="E191"/>
  <c r="E231" s="1"/>
  <c r="E232" s="1"/>
  <c r="E102"/>
  <c r="E174" s="1"/>
  <c r="F99"/>
  <c r="E41" i="3" s="1"/>
  <c r="E99" i="1"/>
  <c r="G272"/>
  <c r="F272"/>
  <c r="E272"/>
  <c r="D272"/>
  <c r="D269"/>
  <c r="G268"/>
  <c r="F268"/>
  <c r="E268"/>
  <c r="D268"/>
  <c r="D266"/>
  <c r="G261"/>
  <c r="E261"/>
  <c r="C261"/>
  <c r="G257"/>
  <c r="F257"/>
  <c r="F261" s="1"/>
  <c r="E257"/>
  <c r="D257"/>
  <c r="D261" s="1"/>
  <c r="C257"/>
  <c r="G247"/>
  <c r="F247"/>
  <c r="E247"/>
  <c r="D247"/>
  <c r="C241"/>
  <c r="D239"/>
  <c r="D240" s="1"/>
  <c r="C239"/>
  <c r="D237"/>
  <c r="C237"/>
  <c r="D236"/>
  <c r="G235"/>
  <c r="G236" s="1"/>
  <c r="F235"/>
  <c r="D233"/>
  <c r="C233"/>
  <c r="D232"/>
  <c r="F231"/>
  <c r="F239" s="1"/>
  <c r="D229"/>
  <c r="C229"/>
  <c r="D228"/>
  <c r="G227"/>
  <c r="G228" s="1"/>
  <c r="F227"/>
  <c r="D211"/>
  <c r="D215" s="1"/>
  <c r="D217" s="1"/>
  <c r="D221" s="1"/>
  <c r="G207"/>
  <c r="F207"/>
  <c r="E207"/>
  <c r="D207"/>
  <c r="C207"/>
  <c r="C211" s="1"/>
  <c r="G206"/>
  <c r="F206"/>
  <c r="D206"/>
  <c r="C206"/>
  <c r="G204"/>
  <c r="F204"/>
  <c r="D204"/>
  <c r="C204"/>
  <c r="D201"/>
  <c r="C201"/>
  <c r="G198"/>
  <c r="F198"/>
  <c r="E198"/>
  <c r="D198"/>
  <c r="D195"/>
  <c r="C195"/>
  <c r="F194"/>
  <c r="F200" s="1"/>
  <c r="D192"/>
  <c r="G180"/>
  <c r="F180"/>
  <c r="E180"/>
  <c r="D180"/>
  <c r="D177"/>
  <c r="G176"/>
  <c r="F176"/>
  <c r="E176"/>
  <c r="D176"/>
  <c r="D174"/>
  <c r="G169"/>
  <c r="D169"/>
  <c r="C169"/>
  <c r="G165"/>
  <c r="F165"/>
  <c r="F169" s="1"/>
  <c r="E165"/>
  <c r="E169" s="1"/>
  <c r="D165"/>
  <c r="C165"/>
  <c r="G155"/>
  <c r="F155"/>
  <c r="E155"/>
  <c r="D155"/>
  <c r="D151"/>
  <c r="D157" s="1"/>
  <c r="D149"/>
  <c r="C149"/>
  <c r="D147"/>
  <c r="D148" s="1"/>
  <c r="C147"/>
  <c r="D145"/>
  <c r="C145"/>
  <c r="D144"/>
  <c r="F143"/>
  <c r="E143"/>
  <c r="E144" s="1"/>
  <c r="D141"/>
  <c r="C141"/>
  <c r="D140"/>
  <c r="E139"/>
  <c r="D137"/>
  <c r="C137"/>
  <c r="D136"/>
  <c r="E135"/>
  <c r="E136" s="1"/>
  <c r="D123"/>
  <c r="D125" s="1"/>
  <c r="D129" s="1"/>
  <c r="D119"/>
  <c r="D121" s="1"/>
  <c r="G115"/>
  <c r="F115"/>
  <c r="E115"/>
  <c r="D115"/>
  <c r="C115"/>
  <c r="C119" s="1"/>
  <c r="F114"/>
  <c r="E114"/>
  <c r="D114"/>
  <c r="C114"/>
  <c r="F112"/>
  <c r="E112"/>
  <c r="D112"/>
  <c r="C112"/>
  <c r="D109"/>
  <c r="C109"/>
  <c r="G106"/>
  <c r="F106"/>
  <c r="E106"/>
  <c r="D106"/>
  <c r="D103"/>
  <c r="C103"/>
  <c r="D100"/>
  <c r="E10" i="3"/>
  <c r="F10"/>
  <c r="F91" i="1"/>
  <c r="G91"/>
  <c r="E91"/>
  <c r="D10" i="3" s="1"/>
  <c r="F10" i="1"/>
  <c r="G10"/>
  <c r="E10"/>
  <c r="F8" i="4" l="1"/>
  <c r="F9"/>
  <c r="E9"/>
  <c r="E18"/>
  <c r="G18"/>
  <c r="D28"/>
  <c r="D18"/>
  <c r="F28"/>
  <c r="E29"/>
  <c r="D29"/>
  <c r="G29"/>
  <c r="E19"/>
  <c r="G19"/>
  <c r="D8"/>
  <c r="G8"/>
  <c r="E8"/>
  <c r="F139" i="1"/>
  <c r="G99"/>
  <c r="F41" i="3" s="1"/>
  <c r="F135" i="1"/>
  <c r="F147" s="1"/>
  <c r="E40" i="3" s="1"/>
  <c r="F102" i="1"/>
  <c r="F174" s="1"/>
  <c r="G114"/>
  <c r="G139"/>
  <c r="G140" s="1"/>
  <c r="G102"/>
  <c r="G108" s="1"/>
  <c r="G194"/>
  <c r="E227"/>
  <c r="E228" s="1"/>
  <c r="E235"/>
  <c r="E236" s="1"/>
  <c r="F236"/>
  <c r="E194"/>
  <c r="E206"/>
  <c r="F228"/>
  <c r="E204"/>
  <c r="F108"/>
  <c r="G112"/>
  <c r="E147"/>
  <c r="D40" i="3" s="1"/>
  <c r="E108" i="1"/>
  <c r="D44" i="3" s="1"/>
  <c r="F144" i="1"/>
  <c r="F140"/>
  <c r="C215"/>
  <c r="C217" s="1"/>
  <c r="C221" s="1"/>
  <c r="D222" s="1"/>
  <c r="C213"/>
  <c r="F243"/>
  <c r="F241"/>
  <c r="F211"/>
  <c r="F201"/>
  <c r="D213"/>
  <c r="G239"/>
  <c r="F266"/>
  <c r="F232"/>
  <c r="E239"/>
  <c r="D241"/>
  <c r="D243"/>
  <c r="E151"/>
  <c r="E149"/>
  <c r="E148"/>
  <c r="F151"/>
  <c r="C121"/>
  <c r="C123"/>
  <c r="C125" s="1"/>
  <c r="C129" s="1"/>
  <c r="D130" s="1"/>
  <c r="F136"/>
  <c r="E140"/>
  <c r="D175"/>
  <c r="D178" s="1"/>
  <c r="D182" s="1"/>
  <c r="G174"/>
  <c r="F109"/>
  <c r="E34" i="3" s="1"/>
  <c r="E47" i="1"/>
  <c r="C15" i="3"/>
  <c r="D7"/>
  <c r="E7"/>
  <c r="F7"/>
  <c r="F44" l="1"/>
  <c r="G119" i="1"/>
  <c r="G143"/>
  <c r="G144" s="1"/>
  <c r="F149"/>
  <c r="G135"/>
  <c r="G136" s="1"/>
  <c r="F148"/>
  <c r="F119"/>
  <c r="F120" s="1"/>
  <c r="F177" s="1"/>
  <c r="E44" i="3"/>
  <c r="G109" i="1"/>
  <c r="F34" i="3" s="1"/>
  <c r="G266" i="1"/>
  <c r="G200"/>
  <c r="E266"/>
  <c r="E200"/>
  <c r="E109"/>
  <c r="D34" i="3" s="1"/>
  <c r="E119" i="1"/>
  <c r="E120" s="1"/>
  <c r="E177" s="1"/>
  <c r="F249"/>
  <c r="F267"/>
  <c r="D249"/>
  <c r="D267"/>
  <c r="D270" s="1"/>
  <c r="D274" s="1"/>
  <c r="E240"/>
  <c r="E243"/>
  <c r="F244" s="1"/>
  <c r="E241"/>
  <c r="G243"/>
  <c r="G241"/>
  <c r="G240"/>
  <c r="F212"/>
  <c r="F269" s="1"/>
  <c r="F240"/>
  <c r="F157"/>
  <c r="F152"/>
  <c r="F175"/>
  <c r="E175"/>
  <c r="E157"/>
  <c r="E158" s="1"/>
  <c r="E152"/>
  <c r="G120"/>
  <c r="G177" s="1"/>
  <c r="F123"/>
  <c r="F125" s="1"/>
  <c r="G147" l="1"/>
  <c r="E123"/>
  <c r="E125" s="1"/>
  <c r="F178"/>
  <c r="F129"/>
  <c r="E47" i="3"/>
  <c r="E46"/>
  <c r="E45"/>
  <c r="F215" i="1"/>
  <c r="F217" s="1"/>
  <c r="F221" s="1"/>
  <c r="G211"/>
  <c r="G201"/>
  <c r="F270"/>
  <c r="F274" s="1"/>
  <c r="E211"/>
  <c r="E201"/>
  <c r="G123"/>
  <c r="G125" s="1"/>
  <c r="E178"/>
  <c r="G267"/>
  <c r="G249"/>
  <c r="G250" s="1"/>
  <c r="G244"/>
  <c r="F250"/>
  <c r="E249"/>
  <c r="E250" s="1"/>
  <c r="E244"/>
  <c r="E267"/>
  <c r="F158"/>
  <c r="F40" i="3" l="1"/>
  <c r="G149" i="1"/>
  <c r="G148"/>
  <c r="G151"/>
  <c r="G129"/>
  <c r="G130" s="1"/>
  <c r="F35" i="3" s="1"/>
  <c r="F47"/>
  <c r="F46"/>
  <c r="F45"/>
  <c r="E129" i="1"/>
  <c r="D45" i="3"/>
  <c r="D47"/>
  <c r="D46"/>
  <c r="E182" i="1"/>
  <c r="D50" i="3"/>
  <c r="F182" i="1"/>
  <c r="E50" i="3"/>
  <c r="G212" i="1"/>
  <c r="G269" s="1"/>
  <c r="G270" s="1"/>
  <c r="G274" s="1"/>
  <c r="G275" s="1"/>
  <c r="E212"/>
  <c r="E269" s="1"/>
  <c r="E270" s="1"/>
  <c r="E274" s="1"/>
  <c r="E275" s="1"/>
  <c r="G175" l="1"/>
  <c r="G178" s="1"/>
  <c r="G152"/>
  <c r="G157"/>
  <c r="G158" s="1"/>
  <c r="E51" i="3"/>
  <c r="F183" i="1"/>
  <c r="E36" i="3" s="1"/>
  <c r="E130" i="1"/>
  <c r="D35" i="3" s="1"/>
  <c r="F130" i="1"/>
  <c r="E35" i="3" s="1"/>
  <c r="E183" i="1"/>
  <c r="D36" i="3" s="1"/>
  <c r="D51"/>
  <c r="G215" i="1"/>
  <c r="G217" s="1"/>
  <c r="G221" s="1"/>
  <c r="G222" s="1"/>
  <c r="F275"/>
  <c r="E215"/>
  <c r="E217" s="1"/>
  <c r="E221" s="1"/>
  <c r="E88"/>
  <c r="F88"/>
  <c r="G88"/>
  <c r="D88"/>
  <c r="D82"/>
  <c r="D84"/>
  <c r="E84"/>
  <c r="F84"/>
  <c r="G84"/>
  <c r="D85"/>
  <c r="D73"/>
  <c r="D77" s="1"/>
  <c r="C73"/>
  <c r="C77" s="1"/>
  <c r="E73"/>
  <c r="E77" s="1"/>
  <c r="E63"/>
  <c r="F63"/>
  <c r="G63"/>
  <c r="D63"/>
  <c r="D55"/>
  <c r="C55"/>
  <c r="C57" s="1"/>
  <c r="D53"/>
  <c r="C53"/>
  <c r="D52"/>
  <c r="D49"/>
  <c r="C49"/>
  <c r="D48"/>
  <c r="D45"/>
  <c r="C45"/>
  <c r="D44"/>
  <c r="E23"/>
  <c r="D23"/>
  <c r="C23"/>
  <c r="C27" s="1"/>
  <c r="C31" s="1"/>
  <c r="C33" s="1"/>
  <c r="D22"/>
  <c r="C22"/>
  <c r="D20"/>
  <c r="C20"/>
  <c r="C17"/>
  <c r="D11"/>
  <c r="C7" i="3" s="1"/>
  <c r="C11" i="1"/>
  <c r="D8"/>
  <c r="C6" i="3" s="1"/>
  <c r="F50" l="1"/>
  <c r="G182" i="1"/>
  <c r="E222"/>
  <c r="F222"/>
  <c r="D57"/>
  <c r="C14" i="3"/>
  <c r="F47" i="1"/>
  <c r="E15" i="3"/>
  <c r="G20" i="1"/>
  <c r="F15" i="3"/>
  <c r="E8" i="1"/>
  <c r="D6" i="3" s="1"/>
  <c r="D15"/>
  <c r="F51" i="1"/>
  <c r="G43"/>
  <c r="G47"/>
  <c r="G51"/>
  <c r="E43"/>
  <c r="E48"/>
  <c r="E51"/>
  <c r="E52" s="1"/>
  <c r="D59"/>
  <c r="D56"/>
  <c r="F43"/>
  <c r="C29"/>
  <c r="C37"/>
  <c r="F22"/>
  <c r="F8"/>
  <c r="E6" i="3" s="1"/>
  <c r="G8" i="1"/>
  <c r="F6" i="3" s="1"/>
  <c r="F20" i="1"/>
  <c r="E22"/>
  <c r="E20"/>
  <c r="F82"/>
  <c r="G82"/>
  <c r="E82"/>
  <c r="F51" i="3" l="1"/>
  <c r="G183" i="1"/>
  <c r="F36" i="3" s="1"/>
  <c r="G48" i="1"/>
  <c r="F48"/>
  <c r="D65"/>
  <c r="D83"/>
  <c r="D86" s="1"/>
  <c r="G52"/>
  <c r="F73"/>
  <c r="F77" s="1"/>
  <c r="G73"/>
  <c r="G77" s="1"/>
  <c r="E55"/>
  <c r="D14" i="3" s="1"/>
  <c r="E44" i="1"/>
  <c r="F52"/>
  <c r="F44"/>
  <c r="F55"/>
  <c r="E14" i="3" s="1"/>
  <c r="G44" i="1"/>
  <c r="G55"/>
  <c r="F14" i="3" s="1"/>
  <c r="F23" i="1"/>
  <c r="D90" l="1"/>
  <c r="C25" i="3" s="1"/>
  <c r="C24"/>
  <c r="E57" i="1"/>
  <c r="E56"/>
  <c r="E59"/>
  <c r="E83" s="1"/>
  <c r="F59"/>
  <c r="F83" s="1"/>
  <c r="F57"/>
  <c r="F56"/>
  <c r="G57"/>
  <c r="G56"/>
  <c r="G59"/>
  <c r="G83" s="1"/>
  <c r="G23"/>
  <c r="G22"/>
  <c r="G65" l="1"/>
  <c r="G60"/>
  <c r="E65"/>
  <c r="E66" s="1"/>
  <c r="E60"/>
  <c r="F60"/>
  <c r="F65"/>
  <c r="F66" l="1"/>
  <c r="G66"/>
  <c r="D14"/>
  <c r="D17"/>
  <c r="C8" i="3" s="1"/>
  <c r="D27" i="1" l="1"/>
  <c r="D31" s="1"/>
  <c r="D33" s="1"/>
  <c r="D29" l="1"/>
  <c r="C18" i="3" l="1"/>
  <c r="C19"/>
  <c r="D37" i="1"/>
  <c r="D38" s="1"/>
  <c r="C9" i="3" s="1"/>
  <c r="C21"/>
  <c r="C20"/>
  <c r="G14" i="1" l="1"/>
  <c r="F14"/>
  <c r="F16"/>
  <c r="F17" s="1"/>
  <c r="E8" i="3" s="1"/>
  <c r="E14" i="1"/>
  <c r="G16"/>
  <c r="E16"/>
  <c r="G27" l="1"/>
  <c r="G28" s="1"/>
  <c r="G31" s="1"/>
  <c r="G33" s="1"/>
  <c r="G17"/>
  <c r="F8" i="3" s="1"/>
  <c r="E27" i="1"/>
  <c r="E28" s="1"/>
  <c r="E17"/>
  <c r="F27"/>
  <c r="D18" i="3"/>
  <c r="F18"/>
  <c r="E18" l="1"/>
  <c r="F28" i="1"/>
  <c r="F31" s="1"/>
  <c r="F33" s="1"/>
  <c r="E31"/>
  <c r="E33" s="1"/>
  <c r="D8" i="3"/>
  <c r="G85" i="1"/>
  <c r="G86" s="1"/>
  <c r="F24" i="3" s="1"/>
  <c r="F19"/>
  <c r="E85" i="1"/>
  <c r="E86" s="1"/>
  <c r="E90" s="1"/>
  <c r="D25" i="3" s="1"/>
  <c r="G90" i="1" l="1"/>
  <c r="F25" i="3" s="1"/>
  <c r="D24"/>
  <c r="F85" i="1"/>
  <c r="F86" s="1"/>
  <c r="F90" s="1"/>
  <c r="E25" i="3" s="1"/>
  <c r="E21"/>
  <c r="G37" i="1"/>
  <c r="D20" i="3"/>
  <c r="D21"/>
  <c r="D19"/>
  <c r="E37" i="1"/>
  <c r="E38" s="1"/>
  <c r="D9" i="3" s="1"/>
  <c r="E20" l="1"/>
  <c r="F20"/>
  <c r="F37" i="1"/>
  <c r="G38" s="1"/>
  <c r="F9" i="3" s="1"/>
  <c r="E19"/>
  <c r="E24"/>
  <c r="F21"/>
  <c r="F38" i="1" l="1"/>
  <c r="E9" i="3" s="1"/>
</calcChain>
</file>

<file path=xl/comments1.xml><?xml version="1.0" encoding="utf-8"?>
<comments xmlns="http://schemas.openxmlformats.org/spreadsheetml/2006/main">
  <authors>
    <author>admin</author>
  </authors>
  <commentList>
    <comment ref="E7" authorId="0">
      <text>
        <r>
          <rPr>
            <b/>
            <sz val="9"/>
            <color indexed="81"/>
            <rFont val="Tahoma"/>
            <family val="2"/>
          </rPr>
          <t>admin:</t>
        </r>
        <r>
          <rPr>
            <sz val="9"/>
            <color indexed="81"/>
            <rFont val="Tahoma"/>
            <family val="2"/>
          </rPr>
          <t xml:space="preserve">
Source:GS</t>
        </r>
      </text>
    </comment>
    <comment ref="E13" authorId="0">
      <text>
        <r>
          <rPr>
            <b/>
            <sz val="9"/>
            <color indexed="81"/>
            <rFont val="Tahoma"/>
            <family val="2"/>
          </rPr>
          <t>admin:</t>
        </r>
        <r>
          <rPr>
            <sz val="9"/>
            <color indexed="81"/>
            <rFont val="Tahoma"/>
            <family val="2"/>
          </rPr>
          <t xml:space="preserve">
Source:GS</t>
        </r>
      </text>
    </comment>
    <comment ref="E21" authorId="0">
      <text>
        <r>
          <rPr>
            <b/>
            <sz val="9"/>
            <color indexed="81"/>
            <rFont val="Tahoma"/>
            <family val="2"/>
          </rPr>
          <t>admin:</t>
        </r>
        <r>
          <rPr>
            <sz val="9"/>
            <color indexed="81"/>
            <rFont val="Tahoma"/>
            <family val="2"/>
          </rPr>
          <t xml:space="preserve">
Source:GS</t>
        </r>
      </text>
    </comment>
    <comment ref="E62" authorId="0">
      <text>
        <r>
          <rPr>
            <b/>
            <sz val="9"/>
            <color indexed="81"/>
            <rFont val="Tahoma"/>
            <family val="2"/>
          </rPr>
          <t>admin:</t>
        </r>
        <r>
          <rPr>
            <sz val="9"/>
            <color indexed="81"/>
            <rFont val="Tahoma"/>
            <family val="2"/>
          </rPr>
          <t xml:space="preserve">
Source:GS</t>
        </r>
      </text>
    </comment>
    <comment ref="E75" authorId="0">
      <text>
        <r>
          <rPr>
            <b/>
            <sz val="9"/>
            <color indexed="81"/>
            <rFont val="Tahoma"/>
            <family val="2"/>
          </rPr>
          <t>admin:</t>
        </r>
        <r>
          <rPr>
            <sz val="9"/>
            <color indexed="81"/>
            <rFont val="Tahoma"/>
            <family val="2"/>
          </rPr>
          <t xml:space="preserve">
Source:CLSA</t>
        </r>
      </text>
    </comment>
    <comment ref="E105" authorId="0">
      <text>
        <r>
          <rPr>
            <b/>
            <sz val="9"/>
            <color indexed="81"/>
            <rFont val="Tahoma"/>
            <family val="2"/>
          </rPr>
          <t>admin:</t>
        </r>
        <r>
          <rPr>
            <sz val="9"/>
            <color indexed="81"/>
            <rFont val="Tahoma"/>
            <family val="2"/>
          </rPr>
          <t xml:space="preserve">
Source:GS</t>
        </r>
      </text>
    </comment>
    <comment ref="E113" authorId="0">
      <text>
        <r>
          <rPr>
            <b/>
            <sz val="9"/>
            <color indexed="81"/>
            <rFont val="Tahoma"/>
            <family val="2"/>
          </rPr>
          <t>admin:</t>
        </r>
        <r>
          <rPr>
            <sz val="9"/>
            <color indexed="81"/>
            <rFont val="Tahoma"/>
            <family val="2"/>
          </rPr>
          <t xml:space="preserve">
Source:GS</t>
        </r>
      </text>
    </comment>
    <comment ref="E154" authorId="0">
      <text>
        <r>
          <rPr>
            <b/>
            <sz val="9"/>
            <color indexed="81"/>
            <rFont val="Tahoma"/>
            <family val="2"/>
          </rPr>
          <t>admin:</t>
        </r>
        <r>
          <rPr>
            <sz val="9"/>
            <color indexed="81"/>
            <rFont val="Tahoma"/>
            <family val="2"/>
          </rPr>
          <t xml:space="preserve">
Source:GS</t>
        </r>
      </text>
    </comment>
    <comment ref="E167" authorId="0">
      <text>
        <r>
          <rPr>
            <b/>
            <sz val="9"/>
            <color indexed="81"/>
            <rFont val="Tahoma"/>
            <family val="2"/>
          </rPr>
          <t>admin:</t>
        </r>
        <r>
          <rPr>
            <sz val="9"/>
            <color indexed="81"/>
            <rFont val="Tahoma"/>
            <family val="2"/>
          </rPr>
          <t xml:space="preserve">
Source:CLSA</t>
        </r>
      </text>
    </comment>
    <comment ref="E197" authorId="0">
      <text>
        <r>
          <rPr>
            <b/>
            <sz val="9"/>
            <color indexed="81"/>
            <rFont val="Tahoma"/>
            <family val="2"/>
          </rPr>
          <t>admin:</t>
        </r>
        <r>
          <rPr>
            <sz val="9"/>
            <color indexed="81"/>
            <rFont val="Tahoma"/>
            <family val="2"/>
          </rPr>
          <t xml:space="preserve">
Source:GS</t>
        </r>
      </text>
    </comment>
    <comment ref="E205" authorId="0">
      <text>
        <r>
          <rPr>
            <b/>
            <sz val="9"/>
            <color indexed="81"/>
            <rFont val="Tahoma"/>
            <family val="2"/>
          </rPr>
          <t>admin:</t>
        </r>
        <r>
          <rPr>
            <sz val="9"/>
            <color indexed="81"/>
            <rFont val="Tahoma"/>
            <family val="2"/>
          </rPr>
          <t xml:space="preserve">
Source:GS</t>
        </r>
      </text>
    </comment>
    <comment ref="E246" authorId="0">
      <text>
        <r>
          <rPr>
            <b/>
            <sz val="9"/>
            <color indexed="81"/>
            <rFont val="Tahoma"/>
            <family val="2"/>
          </rPr>
          <t>admin:</t>
        </r>
        <r>
          <rPr>
            <sz val="9"/>
            <color indexed="81"/>
            <rFont val="Tahoma"/>
            <family val="2"/>
          </rPr>
          <t xml:space="preserve">
Source:GS</t>
        </r>
      </text>
    </comment>
    <comment ref="E259" authorId="0">
      <text>
        <r>
          <rPr>
            <b/>
            <sz val="9"/>
            <color indexed="81"/>
            <rFont val="Tahoma"/>
            <family val="2"/>
          </rPr>
          <t>admin:</t>
        </r>
        <r>
          <rPr>
            <sz val="9"/>
            <color indexed="81"/>
            <rFont val="Tahoma"/>
            <family val="2"/>
          </rPr>
          <t xml:space="preserve">
Source:CLSA</t>
        </r>
      </text>
    </comment>
  </commentList>
</comments>
</file>

<file path=xl/comments2.xml><?xml version="1.0" encoding="utf-8"?>
<comments xmlns="http://schemas.openxmlformats.org/spreadsheetml/2006/main">
  <authors>
    <author>admin</author>
  </authors>
  <commentList>
    <comment ref="D4" authorId="0">
      <text>
        <r>
          <rPr>
            <b/>
            <sz val="9"/>
            <color indexed="81"/>
            <rFont val="Tahoma"/>
            <family val="2"/>
          </rPr>
          <t>admin:</t>
        </r>
        <r>
          <rPr>
            <sz val="9"/>
            <color indexed="81"/>
            <rFont val="Tahoma"/>
            <family val="2"/>
          </rPr>
          <t xml:space="preserve">
As on 11/11/16
</t>
        </r>
      </text>
    </comment>
  </commentList>
</comments>
</file>

<file path=xl/sharedStrings.xml><?xml version="1.0" encoding="utf-8"?>
<sst xmlns="http://schemas.openxmlformats.org/spreadsheetml/2006/main" count="304" uniqueCount="85">
  <si>
    <t>(INR ₹, mn)</t>
  </si>
  <si>
    <t>BASE CASE</t>
  </si>
  <si>
    <t>Income statement metrics, mn</t>
  </si>
  <si>
    <t>yoy growth (%)</t>
  </si>
  <si>
    <t>as % of total sales</t>
  </si>
  <si>
    <t>Co EBIT</t>
  </si>
  <si>
    <t>EBIT margins (%)</t>
  </si>
  <si>
    <t>Depreciation and Amortisation</t>
  </si>
  <si>
    <t>Co EBITDA</t>
  </si>
  <si>
    <t>EBITDA margins (%)</t>
  </si>
  <si>
    <t>Interest expense</t>
  </si>
  <si>
    <t>as a % of sales</t>
  </si>
  <si>
    <t>Interest income</t>
  </si>
  <si>
    <t>as % of sales</t>
  </si>
  <si>
    <t>Net Interest expense</t>
  </si>
  <si>
    <t>Other income</t>
  </si>
  <si>
    <t>PBT</t>
  </si>
  <si>
    <t>Tax expense</t>
  </si>
  <si>
    <t>Effective tax rate (%)</t>
  </si>
  <si>
    <t>PAT</t>
  </si>
  <si>
    <t>Numbers of shares o/s</t>
  </si>
  <si>
    <t>EPS Growth (%)</t>
  </si>
  <si>
    <t>Balance sheet metrics, mn</t>
  </si>
  <si>
    <t>Working capital</t>
  </si>
  <si>
    <t>Inventories</t>
  </si>
  <si>
    <t>Accounts receivable</t>
  </si>
  <si>
    <t>Accounts payable</t>
  </si>
  <si>
    <t>Change in Working capital</t>
  </si>
  <si>
    <t>Capex</t>
  </si>
  <si>
    <t>Incremental gross investment</t>
  </si>
  <si>
    <t>Leverage</t>
  </si>
  <si>
    <t>Debt</t>
  </si>
  <si>
    <t>Cash</t>
  </si>
  <si>
    <t>Net Debt</t>
  </si>
  <si>
    <t>Equity</t>
  </si>
  <si>
    <t>Capital employed (Equity+Net Debt)</t>
  </si>
  <si>
    <t>Operating cash flow</t>
  </si>
  <si>
    <t>Change in WC</t>
  </si>
  <si>
    <t>OCF</t>
  </si>
  <si>
    <t>FCF after capex</t>
  </si>
  <si>
    <t>FY15</t>
  </si>
  <si>
    <t>FY16</t>
  </si>
  <si>
    <t>FY17 E</t>
  </si>
  <si>
    <t>FY18 E</t>
  </si>
  <si>
    <t>FY19 E</t>
  </si>
  <si>
    <t>Revenues</t>
  </si>
  <si>
    <t>EPS (INR)</t>
  </si>
  <si>
    <t>EBITDA</t>
  </si>
  <si>
    <t>Cash Flow metrics, mn</t>
  </si>
  <si>
    <t>Revenue growth (%yoy)</t>
  </si>
  <si>
    <t>EBITDA mgns (%)</t>
  </si>
  <si>
    <t>EBIT mgns (%)</t>
  </si>
  <si>
    <t>EPS growth (%yoy)</t>
  </si>
  <si>
    <t>FCF growth (% yoy)</t>
  </si>
  <si>
    <t>Real measures</t>
  </si>
  <si>
    <t>Operational ratios (%)</t>
  </si>
  <si>
    <t>Working capital intensity (Working cap/Sales)</t>
  </si>
  <si>
    <t>Capex intensity (Capex/sales)</t>
  </si>
  <si>
    <t>Return ratios (%)</t>
  </si>
  <si>
    <t xml:space="preserve">ROCE </t>
  </si>
  <si>
    <t>ROE (Net income/ Equity)</t>
  </si>
  <si>
    <t>Incremental Return on incremental equity</t>
  </si>
  <si>
    <t>Incremental return on incremental capital</t>
  </si>
  <si>
    <t>Cash generation</t>
  </si>
  <si>
    <t>WORST CASE</t>
  </si>
  <si>
    <t>BEST CASE</t>
  </si>
  <si>
    <t>HUL</t>
  </si>
  <si>
    <t>Post Tax exceptionals</t>
  </si>
  <si>
    <t>PAT (Pre exceptionals)</t>
  </si>
  <si>
    <t>HUL : Key output sheet</t>
  </si>
  <si>
    <t>EPS</t>
  </si>
  <si>
    <t>CMP</t>
  </si>
  <si>
    <t>P/E</t>
  </si>
  <si>
    <t>Long term P/E</t>
  </si>
  <si>
    <t>Target Price (INR/share)</t>
  </si>
  <si>
    <t>Upside (%)</t>
  </si>
  <si>
    <t>BASE</t>
  </si>
  <si>
    <t>WORST</t>
  </si>
  <si>
    <t>BEST</t>
  </si>
  <si>
    <t xml:space="preserve">Q2 reults were much below expected, mainly because of the volume decline of 1% against the consensus expectation of 3% volume growth, but the management is very positive this quarter on the growth being bottomed out and healthy growth in the coming quarters on the back of strong pipeline and premiumisation. </t>
  </si>
  <si>
    <r>
      <t xml:space="preserve">Healthy Balance Sheet &amp; return ratios- </t>
    </r>
    <r>
      <rPr>
        <sz val="11"/>
        <color theme="1"/>
        <rFont val="Calibri"/>
        <family val="2"/>
        <scheme val="minor"/>
      </rPr>
      <t>HUL has zero debt and high return ratios with ROE above 100%</t>
    </r>
  </si>
  <si>
    <t>HUL has a very strong &amp; clean management with a very strong parentage which has always delivered historically despite challenges.</t>
  </si>
  <si>
    <r>
      <rPr>
        <b/>
        <sz val="11"/>
        <color theme="1"/>
        <rFont val="Calibri"/>
        <family val="2"/>
        <scheme val="minor"/>
      </rPr>
      <t>Major risk</t>
    </r>
    <r>
      <rPr>
        <sz val="11"/>
        <color theme="1"/>
        <rFont val="Calibri"/>
        <family val="2"/>
        <scheme val="minor"/>
      </rPr>
      <t>- Constantly monitor threats  from competition, mainly the new player Patanjali.</t>
    </r>
  </si>
  <si>
    <r>
      <rPr>
        <b/>
        <sz val="11"/>
        <color theme="1"/>
        <rFont val="Calibri"/>
        <family val="2"/>
        <scheme val="minor"/>
      </rPr>
      <t>Pay commission</t>
    </r>
    <r>
      <rPr>
        <sz val="11"/>
        <color theme="1"/>
        <rFont val="Calibri"/>
        <family val="2"/>
        <scheme val="minor"/>
      </rPr>
      <t xml:space="preserve"> will be very positive for the industry as a whole, and with the rise in middleincome class, people are moving towards organised players.</t>
    </r>
  </si>
  <si>
    <t>VALUATION</t>
  </si>
</sst>
</file>

<file path=xl/styles.xml><?xml version="1.0" encoding="utf-8"?>
<styleSheet xmlns="http://schemas.openxmlformats.org/spreadsheetml/2006/main">
  <numFmts count="7">
    <numFmt numFmtId="43" formatCode="_(* #,##0.00_);_(* \(#,##0.00\);_(* &quot;-&quot;??_);_(@_)"/>
    <numFmt numFmtId="164" formatCode="#,##0_);\(#,##0\);0_);@_)"/>
    <numFmt numFmtId="165" formatCode="0.0%"/>
    <numFmt numFmtId="166" formatCode="#,##0.0"/>
    <numFmt numFmtId="167" formatCode="#,##0.0_);\(#,##0.0\);0.0_);@_)"/>
    <numFmt numFmtId="168" formatCode="_(* #,##0_);_(* \(#,##0\);_(* &quot;-&quot;??_);_(@_)"/>
    <numFmt numFmtId="169" formatCode="_(* #,##0.0_);_(* \(#,##0.0\);_(* &quot;-&quot;??_);_(@_)"/>
  </numFmts>
  <fonts count="2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Arial"/>
      <family val="2"/>
    </font>
    <font>
      <sz val="9"/>
      <color indexed="81"/>
      <name val="Tahoma"/>
      <family val="2"/>
    </font>
    <font>
      <b/>
      <sz val="9"/>
      <color indexed="81"/>
      <name val="Tahoma"/>
      <family val="2"/>
    </font>
    <font>
      <b/>
      <u/>
      <sz val="11"/>
      <color rgb="FF000000"/>
      <name val="Calibri"/>
      <family val="2"/>
      <scheme val="minor"/>
    </font>
    <font>
      <sz val="11"/>
      <name val="Calibri"/>
      <family val="2"/>
      <scheme val="minor"/>
    </font>
    <font>
      <i/>
      <sz val="11"/>
      <color rgb="FF000000"/>
      <name val="Calibri"/>
      <family val="2"/>
      <scheme val="minor"/>
    </font>
    <font>
      <b/>
      <sz val="11"/>
      <color rgb="FFFF0000"/>
      <name val="Calibri"/>
      <family val="2"/>
      <scheme val="minor"/>
    </font>
    <font>
      <b/>
      <sz val="11"/>
      <color rgb="FF000000"/>
      <name val="Calibri"/>
      <family val="2"/>
      <scheme val="minor"/>
    </font>
    <font>
      <i/>
      <sz val="11"/>
      <name val="Calibri"/>
      <family val="2"/>
      <scheme val="minor"/>
    </font>
    <font>
      <i/>
      <strike/>
      <sz val="11"/>
      <color rgb="FF000000"/>
      <name val="Calibri"/>
      <family val="2"/>
      <scheme val="minor"/>
    </font>
    <font>
      <sz val="11"/>
      <color rgb="FF000000"/>
      <name val="Calibri"/>
      <family val="2"/>
      <scheme val="minor"/>
    </font>
    <font>
      <b/>
      <sz val="11"/>
      <name val="Calibri"/>
      <family val="2"/>
      <scheme val="minor"/>
    </font>
    <font>
      <b/>
      <u/>
      <sz val="11"/>
      <color rgb="FF000000"/>
      <name val="Calibri"/>
      <family val="2"/>
    </font>
    <font>
      <sz val="11"/>
      <name val="Calibri"/>
      <family val="2"/>
    </font>
    <font>
      <i/>
      <sz val="11"/>
      <color rgb="FF000000"/>
      <name val="Calibri"/>
      <family val="2"/>
    </font>
    <font>
      <b/>
      <sz val="11"/>
      <color rgb="FFFF0000"/>
      <name val="Calibri"/>
      <family val="2"/>
    </font>
    <font>
      <b/>
      <sz val="11"/>
      <color rgb="FF000000"/>
      <name val="Calibri"/>
      <family val="2"/>
    </font>
    <font>
      <sz val="11"/>
      <color rgb="FF000000"/>
      <name val="Calibri"/>
      <family val="2"/>
    </font>
  </fonts>
  <fills count="8">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indexed="65"/>
        <bgColor indexed="64"/>
      </patternFill>
    </fill>
    <fill>
      <patternFill patternType="solid">
        <fgColor rgb="FFFFFFFF"/>
        <bgColor rgb="FF000000"/>
      </patternFill>
    </fill>
    <fill>
      <patternFill patternType="solid">
        <fgColor rgb="FF002060"/>
        <bgColor indexed="64"/>
      </patternFill>
    </fill>
    <fill>
      <patternFill patternType="solid">
        <fgColor rgb="FFDBEEF3"/>
        <bgColor rgb="FF000000"/>
      </patternFill>
    </fill>
  </fills>
  <borders count="25">
    <border>
      <left/>
      <right/>
      <top/>
      <bottom/>
      <diagonal/>
    </border>
    <border>
      <left/>
      <right/>
      <top/>
      <bottom style="medium">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diagonal/>
    </border>
    <border>
      <left style="thin">
        <color indexed="64"/>
      </left>
      <right/>
      <top/>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right style="thin">
        <color indexed="64"/>
      </right>
      <top/>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cellStyleXfs>
  <cellXfs count="147">
    <xf numFmtId="0" fontId="0" fillId="0" borderId="0" xfId="0"/>
    <xf numFmtId="164" fontId="7" fillId="2" borderId="0" xfId="0" applyNumberFormat="1" applyFont="1" applyFill="1" applyBorder="1"/>
    <xf numFmtId="164" fontId="8" fillId="2" borderId="0" xfId="0" applyNumberFormat="1" applyFont="1" applyFill="1" applyBorder="1" applyAlignment="1">
      <alignment wrapText="1"/>
    </xf>
    <xf numFmtId="164" fontId="8" fillId="3" borderId="0" xfId="0" applyNumberFormat="1" applyFont="1" applyFill="1" applyBorder="1" applyAlignment="1">
      <alignment wrapText="1"/>
    </xf>
    <xf numFmtId="164" fontId="9" fillId="2" borderId="0" xfId="0" applyNumberFormat="1" applyFont="1" applyFill="1" applyBorder="1"/>
    <xf numFmtId="164" fontId="8" fillId="0" borderId="1" xfId="0" applyNumberFormat="1" applyFont="1" applyFill="1" applyBorder="1" applyAlignment="1">
      <alignment wrapText="1"/>
    </xf>
    <xf numFmtId="164" fontId="8" fillId="0" borderId="0" xfId="0" applyNumberFormat="1" applyFont="1" applyFill="1" applyBorder="1" applyAlignment="1">
      <alignment wrapText="1"/>
    </xf>
    <xf numFmtId="164" fontId="8" fillId="0" borderId="0" xfId="0" applyNumberFormat="1" applyFont="1" applyBorder="1" applyAlignment="1">
      <alignment wrapText="1"/>
    </xf>
    <xf numFmtId="164" fontId="10" fillId="0" borderId="2" xfId="0" applyNumberFormat="1" applyFont="1" applyFill="1" applyBorder="1" applyAlignment="1"/>
    <xf numFmtId="164" fontId="8" fillId="0" borderId="3" xfId="0" applyNumberFormat="1" applyFont="1" applyFill="1" applyBorder="1" applyAlignment="1">
      <alignment wrapText="1"/>
    </xf>
    <xf numFmtId="164" fontId="8" fillId="0" borderId="22" xfId="0" applyNumberFormat="1" applyFont="1" applyFill="1" applyBorder="1" applyAlignment="1">
      <alignment wrapText="1"/>
    </xf>
    <xf numFmtId="164" fontId="8" fillId="0" borderId="5" xfId="0" applyNumberFormat="1" applyFont="1" applyFill="1" applyBorder="1" applyAlignment="1">
      <alignment wrapText="1"/>
    </xf>
    <xf numFmtId="164" fontId="2" fillId="6" borderId="6" xfId="0" applyNumberFormat="1" applyFont="1" applyFill="1" applyBorder="1"/>
    <xf numFmtId="164" fontId="2" fillId="6" borderId="7" xfId="0" applyNumberFormat="1" applyFont="1" applyFill="1" applyBorder="1" applyAlignment="1">
      <alignment horizontal="right"/>
    </xf>
    <xf numFmtId="164" fontId="2" fillId="6" borderId="8" xfId="0" applyNumberFormat="1" applyFont="1" applyFill="1" applyBorder="1" applyAlignment="1">
      <alignment horizontal="right"/>
    </xf>
    <xf numFmtId="164" fontId="8" fillId="0" borderId="5" xfId="0" applyNumberFormat="1" applyFont="1" applyBorder="1" applyAlignment="1">
      <alignment wrapText="1"/>
    </xf>
    <xf numFmtId="164" fontId="8" fillId="0" borderId="10" xfId="0" applyNumberFormat="1" applyFont="1" applyFill="1" applyBorder="1" applyAlignment="1">
      <alignment wrapText="1"/>
    </xf>
    <xf numFmtId="164" fontId="8" fillId="0" borderId="11" xfId="0" applyNumberFormat="1" applyFont="1" applyFill="1" applyBorder="1" applyAlignment="1">
      <alignment wrapText="1"/>
    </xf>
    <xf numFmtId="164" fontId="11" fillId="0" borderId="11" xfId="0" applyNumberFormat="1" applyFont="1" applyFill="1" applyBorder="1"/>
    <xf numFmtId="164" fontId="11" fillId="0" borderId="12" xfId="0" applyNumberFormat="1" applyFont="1" applyFill="1" applyBorder="1"/>
    <xf numFmtId="164" fontId="11" fillId="0" borderId="5" xfId="0" applyNumberFormat="1" applyFont="1" applyFill="1" applyBorder="1"/>
    <xf numFmtId="3" fontId="11" fillId="0" borderId="0" xfId="0" applyNumberFormat="1" applyFont="1" applyFill="1" applyBorder="1"/>
    <xf numFmtId="3" fontId="11" fillId="0" borderId="9" xfId="0" applyNumberFormat="1" applyFont="1" applyFill="1" applyBorder="1"/>
    <xf numFmtId="164" fontId="9" fillId="0" borderId="5" xfId="0" applyNumberFormat="1" applyFont="1" applyFill="1" applyBorder="1"/>
    <xf numFmtId="165" fontId="12" fillId="0" borderId="0" xfId="0" applyNumberFormat="1" applyFont="1" applyFill="1" applyBorder="1" applyAlignment="1">
      <alignment wrapText="1"/>
    </xf>
    <xf numFmtId="165" fontId="12" fillId="0" borderId="9" xfId="0" applyNumberFormat="1" applyFont="1" applyFill="1" applyBorder="1" applyAlignment="1">
      <alignment wrapText="1"/>
    </xf>
    <xf numFmtId="38" fontId="8" fillId="0" borderId="0" xfId="3" applyNumberFormat="1" applyFont="1" applyFill="1" applyBorder="1"/>
    <xf numFmtId="38" fontId="8" fillId="0" borderId="9" xfId="3" applyNumberFormat="1" applyFont="1" applyFill="1" applyBorder="1"/>
    <xf numFmtId="165" fontId="9" fillId="0" borderId="0" xfId="0" applyNumberFormat="1" applyFont="1" applyFill="1" applyBorder="1"/>
    <xf numFmtId="165" fontId="9" fillId="0" borderId="9" xfId="0" applyNumberFormat="1" applyFont="1" applyFill="1" applyBorder="1"/>
    <xf numFmtId="164" fontId="8" fillId="0" borderId="9" xfId="0" applyNumberFormat="1" applyFont="1" applyFill="1" applyBorder="1" applyAlignment="1">
      <alignment wrapText="1"/>
    </xf>
    <xf numFmtId="164" fontId="8" fillId="5" borderId="0" xfId="0" applyNumberFormat="1" applyFont="1" applyFill="1" applyBorder="1" applyAlignment="1">
      <alignment wrapText="1"/>
    </xf>
    <xf numFmtId="164" fontId="11" fillId="5" borderId="0" xfId="0" applyNumberFormat="1" applyFont="1" applyFill="1" applyBorder="1"/>
    <xf numFmtId="3" fontId="11" fillId="5" borderId="0" xfId="0" applyNumberFormat="1" applyFont="1" applyFill="1" applyBorder="1"/>
    <xf numFmtId="164" fontId="9" fillId="5" borderId="0" xfId="0" applyNumberFormat="1" applyFont="1" applyFill="1" applyBorder="1"/>
    <xf numFmtId="165" fontId="9" fillId="5" borderId="0" xfId="0" applyNumberFormat="1" applyFont="1" applyFill="1" applyBorder="1"/>
    <xf numFmtId="164" fontId="8" fillId="4" borderId="0" xfId="0" applyNumberFormat="1" applyFont="1" applyFill="1" applyBorder="1" applyAlignment="1">
      <alignment wrapText="1"/>
    </xf>
    <xf numFmtId="9" fontId="13" fillId="5" borderId="0" xfId="2" applyFont="1" applyFill="1" applyBorder="1"/>
    <xf numFmtId="165" fontId="8" fillId="5" borderId="0" xfId="0" applyNumberFormat="1" applyFont="1" applyFill="1" applyBorder="1" applyAlignment="1">
      <alignment wrapText="1"/>
    </xf>
    <xf numFmtId="164" fontId="14" fillId="0" borderId="5" xfId="0" applyNumberFormat="1" applyFont="1" applyFill="1" applyBorder="1"/>
    <xf numFmtId="165" fontId="8" fillId="0" borderId="0" xfId="0" applyNumberFormat="1" applyFont="1" applyFill="1" applyBorder="1" applyAlignment="1">
      <alignment wrapText="1"/>
    </xf>
    <xf numFmtId="165" fontId="8" fillId="0" borderId="9" xfId="0" applyNumberFormat="1" applyFont="1" applyFill="1" applyBorder="1" applyAlignment="1">
      <alignment wrapText="1"/>
    </xf>
    <xf numFmtId="164" fontId="15" fillId="0" borderId="0" xfId="0" applyNumberFormat="1" applyFont="1" applyFill="1" applyBorder="1" applyAlignment="1">
      <alignment wrapText="1"/>
    </xf>
    <xf numFmtId="9" fontId="15" fillId="0" borderId="0" xfId="2" applyFont="1" applyFill="1" applyBorder="1" applyAlignment="1">
      <alignment wrapText="1"/>
    </xf>
    <xf numFmtId="10" fontId="15" fillId="0" borderId="0" xfId="2" applyNumberFormat="1" applyFont="1" applyFill="1" applyBorder="1" applyAlignment="1">
      <alignment wrapText="1"/>
    </xf>
    <xf numFmtId="3" fontId="15" fillId="0" borderId="0" xfId="0" applyNumberFormat="1" applyFont="1" applyFill="1" applyBorder="1" applyAlignment="1">
      <alignment wrapText="1"/>
    </xf>
    <xf numFmtId="3" fontId="15" fillId="0" borderId="9" xfId="0" applyNumberFormat="1" applyFont="1" applyFill="1" applyBorder="1" applyAlignment="1">
      <alignment wrapText="1"/>
    </xf>
    <xf numFmtId="164" fontId="15" fillId="0" borderId="5" xfId="0" applyNumberFormat="1" applyFont="1" applyFill="1" applyBorder="1" applyAlignment="1"/>
    <xf numFmtId="3" fontId="8" fillId="0" borderId="0" xfId="0" applyNumberFormat="1" applyFont="1" applyFill="1" applyBorder="1" applyAlignment="1">
      <alignment wrapText="1"/>
    </xf>
    <xf numFmtId="3" fontId="8" fillId="0" borderId="9" xfId="0" applyNumberFormat="1" applyFont="1" applyFill="1" applyBorder="1" applyAlignment="1">
      <alignment wrapText="1"/>
    </xf>
    <xf numFmtId="164" fontId="8" fillId="0" borderId="5" xfId="0" applyNumberFormat="1" applyFont="1" applyFill="1" applyBorder="1" applyAlignment="1"/>
    <xf numFmtId="166" fontId="8" fillId="0" borderId="0" xfId="0" applyNumberFormat="1" applyFont="1" applyFill="1" applyBorder="1" applyAlignment="1">
      <alignment wrapText="1"/>
    </xf>
    <xf numFmtId="166" fontId="8" fillId="0" borderId="9" xfId="0" applyNumberFormat="1" applyFont="1" applyFill="1" applyBorder="1" applyAlignment="1">
      <alignment wrapText="1"/>
    </xf>
    <xf numFmtId="4" fontId="11" fillId="0" borderId="0" xfId="0" applyNumberFormat="1" applyFont="1" applyFill="1" applyBorder="1"/>
    <xf numFmtId="4" fontId="11" fillId="0" borderId="9" xfId="0" applyNumberFormat="1" applyFont="1" applyFill="1" applyBorder="1"/>
    <xf numFmtId="164" fontId="12" fillId="0" borderId="14" xfId="0" applyNumberFormat="1" applyFont="1" applyFill="1" applyBorder="1" applyAlignment="1"/>
    <xf numFmtId="164" fontId="12" fillId="0" borderId="15" xfId="0" applyNumberFormat="1" applyFont="1" applyFill="1" applyBorder="1" applyAlignment="1">
      <alignment wrapText="1"/>
    </xf>
    <xf numFmtId="165" fontId="12" fillId="0" borderId="15" xfId="0" applyNumberFormat="1" applyFont="1" applyFill="1" applyBorder="1" applyAlignment="1">
      <alignment wrapText="1"/>
    </xf>
    <xf numFmtId="165" fontId="12" fillId="0" borderId="16" xfId="0" applyNumberFormat="1" applyFont="1" applyFill="1" applyBorder="1" applyAlignment="1">
      <alignment wrapText="1"/>
    </xf>
    <xf numFmtId="167" fontId="8" fillId="0" borderId="0" xfId="0" applyNumberFormat="1" applyFont="1" applyBorder="1" applyAlignment="1">
      <alignment wrapText="1"/>
    </xf>
    <xf numFmtId="164" fontId="8" fillId="0" borderId="18" xfId="0" applyNumberFormat="1" applyFont="1" applyFill="1" applyBorder="1" applyAlignment="1">
      <alignment wrapText="1"/>
    </xf>
    <xf numFmtId="164" fontId="8" fillId="0" borderId="19" xfId="0" applyNumberFormat="1" applyFont="1" applyFill="1" applyBorder="1" applyAlignment="1">
      <alignment wrapText="1"/>
    </xf>
    <xf numFmtId="164" fontId="8" fillId="0" borderId="20" xfId="0" applyNumberFormat="1" applyFont="1" applyFill="1" applyBorder="1" applyAlignment="1">
      <alignment wrapText="1"/>
    </xf>
    <xf numFmtId="164" fontId="15" fillId="0" borderId="6" xfId="0" applyNumberFormat="1" applyFont="1" applyFill="1" applyBorder="1"/>
    <xf numFmtId="164" fontId="15" fillId="0" borderId="7" xfId="0" applyNumberFormat="1" applyFont="1" applyFill="1" applyBorder="1" applyAlignment="1">
      <alignment horizontal="right"/>
    </xf>
    <xf numFmtId="164" fontId="15" fillId="0" borderId="8" xfId="0" applyNumberFormat="1" applyFont="1" applyFill="1" applyBorder="1" applyAlignment="1">
      <alignment horizontal="right"/>
    </xf>
    <xf numFmtId="164" fontId="11" fillId="0" borderId="13" xfId="0" applyNumberFormat="1" applyFont="1" applyFill="1" applyBorder="1"/>
    <xf numFmtId="164" fontId="11" fillId="0" borderId="17" xfId="0" applyNumberFormat="1" applyFont="1" applyFill="1" applyBorder="1"/>
    <xf numFmtId="164" fontId="11" fillId="0" borderId="4" xfId="0" applyNumberFormat="1" applyFont="1" applyFill="1" applyBorder="1"/>
    <xf numFmtId="164" fontId="11" fillId="0" borderId="0" xfId="0" applyNumberFormat="1" applyFont="1" applyFill="1" applyBorder="1"/>
    <xf numFmtId="164" fontId="11" fillId="0" borderId="9" xfId="0" applyNumberFormat="1" applyFont="1" applyFill="1" applyBorder="1"/>
    <xf numFmtId="164" fontId="9" fillId="0" borderId="0" xfId="0" applyNumberFormat="1" applyFont="1" applyFill="1" applyBorder="1"/>
    <xf numFmtId="164" fontId="9" fillId="0" borderId="9" xfId="0" applyNumberFormat="1" applyFont="1" applyFill="1" applyBorder="1"/>
    <xf numFmtId="166" fontId="11" fillId="0" borderId="0" xfId="0" applyNumberFormat="1" applyFont="1" applyFill="1" applyBorder="1"/>
    <xf numFmtId="166" fontId="11" fillId="0" borderId="9" xfId="0" applyNumberFormat="1" applyFont="1" applyFill="1" applyBorder="1"/>
    <xf numFmtId="164" fontId="8" fillId="0" borderId="0" xfId="0" applyNumberFormat="1" applyFont="1" applyBorder="1" applyAlignment="1"/>
    <xf numFmtId="164" fontId="12" fillId="0" borderId="14" xfId="0" applyNumberFormat="1" applyFont="1" applyFill="1" applyBorder="1" applyAlignment="1">
      <alignment wrapText="1"/>
    </xf>
    <xf numFmtId="9" fontId="12" fillId="0" borderId="15" xfId="0" applyNumberFormat="1" applyFont="1" applyFill="1" applyBorder="1" applyAlignment="1">
      <alignment wrapText="1"/>
    </xf>
    <xf numFmtId="164" fontId="15" fillId="0" borderId="23" xfId="0" applyNumberFormat="1" applyFont="1" applyFill="1" applyBorder="1"/>
    <xf numFmtId="164" fontId="15" fillId="0" borderId="21" xfId="0" applyNumberFormat="1" applyFont="1" applyFill="1" applyBorder="1" applyAlignment="1">
      <alignment horizontal="right"/>
    </xf>
    <xf numFmtId="164" fontId="15" fillId="0" borderId="24" xfId="0" applyNumberFormat="1" applyFont="1" applyFill="1" applyBorder="1" applyAlignment="1">
      <alignment horizontal="right"/>
    </xf>
    <xf numFmtId="164" fontId="16" fillId="7" borderId="0" xfId="0" applyNumberFormat="1" applyFont="1" applyFill="1" applyBorder="1"/>
    <xf numFmtId="164" fontId="17" fillId="7" borderId="0" xfId="0" applyNumberFormat="1" applyFont="1" applyFill="1" applyBorder="1" applyAlignment="1">
      <alignment wrapText="1"/>
    </xf>
    <xf numFmtId="164" fontId="17" fillId="0" borderId="0" xfId="0" applyNumberFormat="1" applyFont="1" applyFill="1" applyBorder="1" applyAlignment="1">
      <alignment wrapText="1"/>
    </xf>
    <xf numFmtId="164" fontId="18" fillId="7" borderId="0" xfId="0" applyNumberFormat="1" applyFont="1" applyFill="1" applyBorder="1"/>
    <xf numFmtId="164" fontId="19" fillId="0" borderId="0" xfId="0" applyNumberFormat="1" applyFont="1" applyFill="1" applyBorder="1"/>
    <xf numFmtId="164" fontId="19" fillId="0" borderId="23" xfId="0" applyNumberFormat="1" applyFont="1" applyFill="1" applyBorder="1"/>
    <xf numFmtId="164" fontId="20" fillId="0" borderId="21" xfId="0" applyNumberFormat="1" applyFont="1" applyFill="1" applyBorder="1" applyAlignment="1">
      <alignment horizontal="right"/>
    </xf>
    <xf numFmtId="164" fontId="20" fillId="0" borderId="24" xfId="0" applyNumberFormat="1" applyFont="1" applyFill="1" applyBorder="1" applyAlignment="1">
      <alignment horizontal="right"/>
    </xf>
    <xf numFmtId="164" fontId="20" fillId="0" borderId="0" xfId="0" applyNumberFormat="1" applyFont="1" applyFill="1" applyBorder="1"/>
    <xf numFmtId="164" fontId="20" fillId="0" borderId="5" xfId="0" applyNumberFormat="1" applyFont="1" applyFill="1" applyBorder="1"/>
    <xf numFmtId="164" fontId="17" fillId="0" borderId="9" xfId="0" applyNumberFormat="1" applyFont="1" applyFill="1" applyBorder="1" applyAlignment="1">
      <alignment wrapText="1"/>
    </xf>
    <xf numFmtId="164" fontId="17" fillId="0" borderId="5" xfId="0" applyNumberFormat="1" applyFont="1" applyFill="1" applyBorder="1" applyAlignment="1">
      <alignment wrapText="1"/>
    </xf>
    <xf numFmtId="164" fontId="21" fillId="0" borderId="0" xfId="0" applyNumberFormat="1" applyFont="1" applyFill="1" applyBorder="1"/>
    <xf numFmtId="164" fontId="21" fillId="0" borderId="5" xfId="0" applyNumberFormat="1" applyFont="1" applyFill="1" applyBorder="1"/>
    <xf numFmtId="165" fontId="17" fillId="0" borderId="0" xfId="0" applyNumberFormat="1" applyFont="1" applyFill="1" applyBorder="1" applyAlignment="1">
      <alignment wrapText="1"/>
    </xf>
    <xf numFmtId="165" fontId="17" fillId="0" borderId="9" xfId="0" applyNumberFormat="1" applyFont="1" applyFill="1" applyBorder="1" applyAlignment="1">
      <alignment wrapText="1"/>
    </xf>
    <xf numFmtId="165" fontId="17" fillId="0" borderId="5" xfId="0" applyNumberFormat="1" applyFont="1" applyFill="1" applyBorder="1" applyAlignment="1">
      <alignment wrapText="1"/>
    </xf>
    <xf numFmtId="164" fontId="21" fillId="0" borderId="14" xfId="0" applyNumberFormat="1" applyFont="1" applyFill="1" applyBorder="1"/>
    <xf numFmtId="164" fontId="17" fillId="0" borderId="15" xfId="0" applyNumberFormat="1" applyFont="1" applyFill="1" applyBorder="1" applyAlignment="1">
      <alignment wrapText="1"/>
    </xf>
    <xf numFmtId="165" fontId="17" fillId="0" borderId="15" xfId="0" applyNumberFormat="1" applyFont="1" applyFill="1" applyBorder="1" applyAlignment="1">
      <alignment wrapText="1"/>
    </xf>
    <xf numFmtId="165" fontId="17" fillId="0" borderId="16" xfId="0" applyNumberFormat="1" applyFont="1" applyFill="1" applyBorder="1" applyAlignment="1">
      <alignment wrapText="1"/>
    </xf>
    <xf numFmtId="164" fontId="20" fillId="0" borderId="13" xfId="0" applyNumberFormat="1" applyFont="1" applyFill="1" applyBorder="1"/>
    <xf numFmtId="164" fontId="20" fillId="0" borderId="17" xfId="0" applyNumberFormat="1" applyFont="1" applyFill="1" applyBorder="1"/>
    <xf numFmtId="164" fontId="17" fillId="0" borderId="4" xfId="0" applyNumberFormat="1" applyFont="1" applyFill="1" applyBorder="1" applyAlignment="1">
      <alignment wrapText="1"/>
    </xf>
    <xf numFmtId="165" fontId="17" fillId="0" borderId="15" xfId="0" applyNumberFormat="1" applyFont="1" applyBorder="1" applyAlignment="1">
      <alignment wrapText="1"/>
    </xf>
    <xf numFmtId="165" fontId="17" fillId="0" borderId="16" xfId="0" applyNumberFormat="1" applyFont="1" applyBorder="1" applyAlignment="1">
      <alignment wrapText="1"/>
    </xf>
    <xf numFmtId="164" fontId="20" fillId="0" borderId="4" xfId="0" applyNumberFormat="1" applyFont="1" applyFill="1" applyBorder="1"/>
    <xf numFmtId="164" fontId="21" fillId="5" borderId="0" xfId="0" applyNumberFormat="1" applyFont="1" applyFill="1" applyBorder="1"/>
    <xf numFmtId="164" fontId="21" fillId="5" borderId="14" xfId="0" applyNumberFormat="1" applyFont="1" applyFill="1" applyBorder="1"/>
    <xf numFmtId="3" fontId="17" fillId="0" borderId="0" xfId="0" applyNumberFormat="1" applyFont="1" applyFill="1" applyBorder="1" applyAlignment="1">
      <alignment wrapText="1"/>
    </xf>
    <xf numFmtId="3" fontId="17" fillId="0" borderId="9" xfId="0" applyNumberFormat="1" applyFont="1" applyFill="1" applyBorder="1" applyAlignment="1">
      <alignment wrapText="1"/>
    </xf>
    <xf numFmtId="3" fontId="17" fillId="0" borderId="15" xfId="0" applyNumberFormat="1" applyFont="1" applyFill="1" applyBorder="1" applyAlignment="1">
      <alignment wrapText="1"/>
    </xf>
    <xf numFmtId="3" fontId="17" fillId="0" borderId="16" xfId="0" applyNumberFormat="1" applyFont="1" applyFill="1" applyBorder="1" applyAlignment="1">
      <alignment wrapText="1"/>
    </xf>
    <xf numFmtId="164" fontId="17" fillId="0" borderId="0" xfId="0" applyNumberFormat="1" applyFont="1" applyBorder="1" applyAlignment="1">
      <alignment wrapText="1"/>
    </xf>
    <xf numFmtId="165" fontId="17" fillId="0" borderId="15" xfId="0" applyNumberFormat="1" applyFont="1" applyFill="1" applyBorder="1" applyAlignment="1">
      <alignment horizontal="right" wrapText="1"/>
    </xf>
    <xf numFmtId="9" fontId="17" fillId="0" borderId="0" xfId="0" applyNumberFormat="1" applyFont="1" applyFill="1" applyBorder="1" applyAlignment="1">
      <alignment wrapText="1"/>
    </xf>
    <xf numFmtId="0" fontId="0" fillId="0" borderId="5" xfId="0" applyBorder="1"/>
    <xf numFmtId="0" fontId="0" fillId="0" borderId="0" xfId="0" applyBorder="1"/>
    <xf numFmtId="168" fontId="0" fillId="0" borderId="0" xfId="1" applyNumberFormat="1" applyFont="1" applyBorder="1"/>
    <xf numFmtId="165" fontId="0" fillId="0" borderId="0" xfId="0" applyNumberFormat="1" applyBorder="1"/>
    <xf numFmtId="165" fontId="0" fillId="0" borderId="9" xfId="0" applyNumberFormat="1" applyBorder="1"/>
    <xf numFmtId="0" fontId="0" fillId="0" borderId="15" xfId="0" applyBorder="1"/>
    <xf numFmtId="165" fontId="0" fillId="0" borderId="15" xfId="0" applyNumberFormat="1" applyBorder="1"/>
    <xf numFmtId="165" fontId="17" fillId="0" borderId="16" xfId="0" applyNumberFormat="1" applyFont="1" applyFill="1" applyBorder="1" applyAlignment="1">
      <alignment horizontal="right" wrapText="1"/>
    </xf>
    <xf numFmtId="167" fontId="8" fillId="0" borderId="0" xfId="0" applyNumberFormat="1" applyFont="1" applyFill="1" applyBorder="1" applyAlignment="1">
      <alignment wrapText="1"/>
    </xf>
    <xf numFmtId="168" fontId="11" fillId="5" borderId="0" xfId="1" applyNumberFormat="1" applyFont="1" applyFill="1" applyBorder="1"/>
    <xf numFmtId="168" fontId="11" fillId="0" borderId="0" xfId="1" applyNumberFormat="1" applyFont="1" applyFill="1" applyBorder="1"/>
    <xf numFmtId="164" fontId="15" fillId="0" borderId="9" xfId="0" applyNumberFormat="1" applyFont="1" applyFill="1" applyBorder="1" applyAlignment="1">
      <alignment wrapText="1"/>
    </xf>
    <xf numFmtId="168" fontId="11" fillId="0" borderId="9" xfId="1" applyNumberFormat="1" applyFont="1" applyFill="1" applyBorder="1"/>
    <xf numFmtId="0" fontId="3" fillId="0" borderId="23" xfId="0" applyFont="1" applyBorder="1"/>
    <xf numFmtId="0" fontId="3" fillId="0" borderId="24" xfId="0" applyFont="1" applyBorder="1"/>
    <xf numFmtId="0" fontId="2" fillId="6" borderId="13" xfId="0" applyFont="1" applyFill="1" applyBorder="1"/>
    <xf numFmtId="0" fontId="2" fillId="6" borderId="17" xfId="0" applyFont="1" applyFill="1" applyBorder="1" applyAlignment="1">
      <alignment horizontal="right"/>
    </xf>
    <xf numFmtId="0" fontId="2" fillId="6" borderId="4" xfId="0" applyFont="1" applyFill="1" applyBorder="1" applyAlignment="1">
      <alignment horizontal="right"/>
    </xf>
    <xf numFmtId="4" fontId="0" fillId="0" borderId="0" xfId="0" applyNumberFormat="1" applyBorder="1"/>
    <xf numFmtId="4" fontId="0" fillId="0" borderId="9" xfId="0" applyNumberFormat="1" applyBorder="1"/>
    <xf numFmtId="169" fontId="0" fillId="0" borderId="0" xfId="1" applyNumberFormat="1" applyFont="1" applyBorder="1"/>
    <xf numFmtId="169" fontId="0" fillId="0" borderId="9" xfId="1" applyNumberFormat="1" applyFont="1" applyBorder="1"/>
    <xf numFmtId="0" fontId="0" fillId="0" borderId="9" xfId="0" applyBorder="1"/>
    <xf numFmtId="0" fontId="3" fillId="0" borderId="5" xfId="0" applyFont="1" applyBorder="1"/>
    <xf numFmtId="0" fontId="0" fillId="0" borderId="14" xfId="0" applyBorder="1"/>
    <xf numFmtId="0" fontId="0" fillId="0" borderId="16" xfId="0" applyBorder="1"/>
    <xf numFmtId="0" fontId="0" fillId="0" borderId="0" xfId="0" applyAlignment="1">
      <alignment wrapText="1"/>
    </xf>
    <xf numFmtId="0" fontId="3" fillId="0" borderId="0" xfId="0" applyFont="1" applyAlignment="1">
      <alignment wrapText="1"/>
    </xf>
    <xf numFmtId="0" fontId="0" fillId="2" borderId="0" xfId="0" applyFill="1"/>
    <xf numFmtId="0" fontId="3" fillId="2" borderId="0" xfId="0" applyFont="1" applyFill="1"/>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CQ275"/>
  <sheetViews>
    <sheetView showGridLines="0" workbookViewId="0">
      <selection activeCell="I14" sqref="I14"/>
    </sheetView>
  </sheetViews>
  <sheetFormatPr defaultColWidth="9" defaultRowHeight="15"/>
  <cols>
    <col min="1" max="1" width="3.42578125" style="7" customWidth="1"/>
    <col min="2" max="2" width="34.5703125" style="6" bestFit="1" customWidth="1"/>
    <col min="3" max="11" width="9" style="6"/>
    <col min="12" max="12" width="13.28515625" style="6" bestFit="1" customWidth="1"/>
    <col min="13" max="18" width="9" style="6"/>
    <col min="19" max="16384" width="9" style="7"/>
  </cols>
  <sheetData>
    <row r="1" spans="2:95" s="3" customFormat="1">
      <c r="B1" s="1" t="s">
        <v>66</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row>
    <row r="2" spans="2:95" s="3" customFormat="1">
      <c r="B2" s="4" t="s">
        <v>0</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row>
    <row r="3" spans="2:95" ht="15.75" thickBot="1">
      <c r="B3" s="5"/>
      <c r="C3" s="5"/>
      <c r="D3" s="5"/>
      <c r="E3" s="5"/>
      <c r="F3" s="5"/>
      <c r="G3" s="5"/>
      <c r="O3" s="7"/>
      <c r="P3" s="7"/>
      <c r="Q3" s="7"/>
      <c r="R3" s="7"/>
    </row>
    <row r="4" spans="2:95">
      <c r="B4" s="8" t="s">
        <v>1</v>
      </c>
      <c r="C4" s="9"/>
      <c r="D4" s="9"/>
      <c r="E4" s="9"/>
      <c r="F4" s="9"/>
      <c r="G4" s="10"/>
      <c r="H4" s="11"/>
      <c r="O4" s="7"/>
      <c r="P4" s="7"/>
      <c r="Q4" s="7"/>
      <c r="R4" s="7"/>
    </row>
    <row r="5" spans="2:95">
      <c r="B5" s="12" t="s">
        <v>2</v>
      </c>
      <c r="C5" s="13" t="s">
        <v>40</v>
      </c>
      <c r="D5" s="13" t="s">
        <v>41</v>
      </c>
      <c r="E5" s="13" t="s">
        <v>42</v>
      </c>
      <c r="F5" s="13" t="s">
        <v>43</v>
      </c>
      <c r="G5" s="14" t="s">
        <v>44</v>
      </c>
      <c r="H5" s="15"/>
      <c r="I5" s="7"/>
      <c r="J5" s="7"/>
      <c r="K5" s="7"/>
      <c r="L5" s="7"/>
      <c r="Q5" s="7"/>
      <c r="R5" s="7"/>
    </row>
    <row r="6" spans="2:95">
      <c r="B6" s="16"/>
      <c r="C6" s="17"/>
      <c r="D6" s="18"/>
      <c r="E6" s="18"/>
      <c r="F6" s="18"/>
      <c r="G6" s="19"/>
      <c r="H6" s="15"/>
      <c r="I6" s="7"/>
      <c r="J6" s="7"/>
      <c r="K6" s="7"/>
      <c r="L6" s="7"/>
      <c r="Q6" s="7"/>
      <c r="R6" s="7"/>
    </row>
    <row r="7" spans="2:95">
      <c r="B7" s="20" t="s">
        <v>45</v>
      </c>
      <c r="C7" s="21">
        <v>301705</v>
      </c>
      <c r="D7" s="21">
        <v>315679.90000000002</v>
      </c>
      <c r="E7" s="21">
        <v>344441</v>
      </c>
      <c r="F7" s="21">
        <v>376605.1</v>
      </c>
      <c r="G7" s="22">
        <v>414272.2</v>
      </c>
      <c r="H7" s="7"/>
      <c r="Q7" s="7"/>
      <c r="R7" s="7"/>
    </row>
    <row r="8" spans="2:95">
      <c r="B8" s="23" t="s">
        <v>3</v>
      </c>
      <c r="D8" s="24">
        <f>+D7/C7-1</f>
        <v>4.6319749424106327E-2</v>
      </c>
      <c r="E8" s="24">
        <f>+E7/D7-1</f>
        <v>9.1108429773324007E-2</v>
      </c>
      <c r="F8" s="24">
        <f>+F7/E7-1</f>
        <v>9.3380578967079853E-2</v>
      </c>
      <c r="G8" s="25">
        <f>+G7/F7-1</f>
        <v>0.10001749843536389</v>
      </c>
      <c r="H8" s="15"/>
      <c r="J8" s="7"/>
      <c r="K8" s="7"/>
      <c r="L8" s="59"/>
      <c r="Q8" s="7"/>
      <c r="R8" s="7"/>
    </row>
    <row r="9" spans="2:95">
      <c r="B9" s="23"/>
      <c r="C9" s="26"/>
      <c r="D9" s="26"/>
      <c r="E9" s="26"/>
      <c r="F9" s="26"/>
      <c r="G9" s="27"/>
      <c r="H9" s="15"/>
      <c r="I9" s="7"/>
      <c r="J9" s="7"/>
      <c r="K9" s="7"/>
      <c r="L9" s="7"/>
      <c r="M9" s="7"/>
      <c r="N9" s="7"/>
      <c r="O9" s="7"/>
      <c r="P9" s="7"/>
      <c r="Q9" s="7"/>
      <c r="R9" s="7"/>
    </row>
    <row r="10" spans="2:95">
      <c r="B10" s="20" t="s">
        <v>8</v>
      </c>
      <c r="C10" s="21">
        <v>52082.400000000001</v>
      </c>
      <c r="D10" s="21">
        <v>58726.400000000001</v>
      </c>
      <c r="E10" s="21">
        <f>+E11*E7</f>
        <v>60277.174999999996</v>
      </c>
      <c r="F10" s="21">
        <f t="shared" ref="F10:G10" si="0">+F11*F7</f>
        <v>65905.892499999987</v>
      </c>
      <c r="G10" s="22">
        <f t="shared" si="0"/>
        <v>74568.995999999999</v>
      </c>
      <c r="H10" s="7"/>
      <c r="I10" s="7"/>
      <c r="J10" s="7"/>
      <c r="K10" s="7"/>
      <c r="L10" s="7"/>
      <c r="M10" s="7"/>
      <c r="N10" s="7"/>
      <c r="O10" s="7"/>
      <c r="P10" s="7"/>
      <c r="Q10" s="7"/>
      <c r="R10" s="7"/>
    </row>
    <row r="11" spans="2:95">
      <c r="B11" s="23" t="s">
        <v>9</v>
      </c>
      <c r="C11" s="28">
        <f>+C10/C7</f>
        <v>0.17262690376361015</v>
      </c>
      <c r="D11" s="28">
        <f>+D10/D7</f>
        <v>0.18603148315746423</v>
      </c>
      <c r="E11" s="28">
        <v>0.17499999999999999</v>
      </c>
      <c r="F11" s="28">
        <v>0.17499999999999999</v>
      </c>
      <c r="G11" s="29">
        <v>0.18</v>
      </c>
      <c r="H11" s="7"/>
      <c r="I11" s="7"/>
      <c r="J11" s="7"/>
      <c r="K11" s="7"/>
      <c r="L11" s="7"/>
      <c r="M11" s="7"/>
      <c r="N11" s="7"/>
      <c r="O11" s="7"/>
      <c r="P11" s="7"/>
      <c r="Q11" s="7"/>
      <c r="R11" s="7"/>
    </row>
    <row r="12" spans="2:95">
      <c r="B12" s="11"/>
      <c r="G12" s="30"/>
      <c r="H12" s="7"/>
      <c r="I12" s="31"/>
      <c r="J12" s="31"/>
      <c r="K12" s="31"/>
      <c r="L12" s="31"/>
      <c r="M12" s="31"/>
      <c r="N12" s="31"/>
      <c r="O12" s="31"/>
      <c r="P12" s="31"/>
      <c r="Q12" s="31"/>
      <c r="R12" s="7"/>
    </row>
    <row r="13" spans="2:95">
      <c r="B13" s="20" t="s">
        <v>7</v>
      </c>
      <c r="C13" s="21">
        <v>2866.9</v>
      </c>
      <c r="D13" s="21">
        <v>3207.5</v>
      </c>
      <c r="E13" s="21">
        <v>3788.9</v>
      </c>
      <c r="F13" s="21">
        <v>4519.3</v>
      </c>
      <c r="G13" s="22">
        <v>4971.3</v>
      </c>
      <c r="H13" s="7"/>
      <c r="I13" s="32"/>
      <c r="J13" s="32"/>
      <c r="K13" s="32"/>
      <c r="L13" s="33"/>
      <c r="M13" s="33"/>
      <c r="N13" s="33"/>
      <c r="O13" s="33"/>
      <c r="P13" s="33"/>
      <c r="Q13" s="33"/>
      <c r="R13" s="7"/>
    </row>
    <row r="14" spans="2:95">
      <c r="B14" s="23" t="s">
        <v>3</v>
      </c>
      <c r="C14" s="28"/>
      <c r="D14" s="28">
        <f>+D13/C13-1</f>
        <v>0.11880428337228355</v>
      </c>
      <c r="E14" s="28">
        <f>+E13/D13-1</f>
        <v>0.18126266562743565</v>
      </c>
      <c r="F14" s="28">
        <f>+F13/E13-1</f>
        <v>0.19277362822982935</v>
      </c>
      <c r="G14" s="29">
        <f>+G13/F13-1</f>
        <v>0.10001548912442182</v>
      </c>
      <c r="H14" s="7"/>
      <c r="I14" s="34"/>
      <c r="J14" s="34"/>
      <c r="K14" s="34"/>
      <c r="L14" s="126"/>
      <c r="M14" s="35"/>
      <c r="N14" s="35"/>
      <c r="O14" s="35"/>
      <c r="P14" s="35"/>
      <c r="Q14" s="35"/>
      <c r="R14" s="7"/>
    </row>
    <row r="15" spans="2:95">
      <c r="B15" s="23"/>
      <c r="D15" s="28"/>
      <c r="E15" s="28"/>
      <c r="F15" s="28"/>
      <c r="G15" s="29"/>
      <c r="H15" s="7"/>
      <c r="J15" s="36"/>
      <c r="K15" s="36"/>
      <c r="L15" s="36"/>
      <c r="M15" s="35"/>
      <c r="N15" s="35"/>
      <c r="O15" s="35"/>
      <c r="P15" s="35"/>
      <c r="Q15" s="35"/>
      <c r="R15" s="7"/>
    </row>
    <row r="16" spans="2:95">
      <c r="B16" s="20" t="s">
        <v>5</v>
      </c>
      <c r="C16" s="21">
        <v>49215.5</v>
      </c>
      <c r="D16" s="21">
        <v>55518.9</v>
      </c>
      <c r="E16" s="21">
        <f>+E10-E13</f>
        <v>56488.274999999994</v>
      </c>
      <c r="F16" s="21">
        <f>+F10-F13</f>
        <v>61386.592499999984</v>
      </c>
      <c r="G16" s="22">
        <f>+G10-G13</f>
        <v>69597.695999999996</v>
      </c>
      <c r="H16" s="7"/>
      <c r="L16" s="125"/>
      <c r="N16" s="7"/>
      <c r="O16" s="7"/>
      <c r="P16" s="7"/>
      <c r="Q16" s="7"/>
      <c r="R16" s="7"/>
    </row>
    <row r="17" spans="2:18">
      <c r="B17" s="23" t="s">
        <v>6</v>
      </c>
      <c r="C17" s="28">
        <f>+C16/C7</f>
        <v>0.16312457533020666</v>
      </c>
      <c r="D17" s="28">
        <f>+D16/D7</f>
        <v>0.17587087426218773</v>
      </c>
      <c r="E17" s="28">
        <f t="shared" ref="E17:G17" si="1">+E16/E7</f>
        <v>0.16399985774051287</v>
      </c>
      <c r="F17" s="28">
        <f t="shared" si="1"/>
        <v>0.16299989697431072</v>
      </c>
      <c r="G17" s="29">
        <f t="shared" si="1"/>
        <v>0.16799991889390598</v>
      </c>
      <c r="H17" s="7"/>
      <c r="I17" s="37"/>
      <c r="J17" s="31"/>
      <c r="K17" s="38"/>
      <c r="L17" s="31"/>
      <c r="M17" s="31"/>
      <c r="N17" s="31"/>
      <c r="O17" s="31"/>
      <c r="P17" s="31"/>
      <c r="Q17" s="31"/>
      <c r="R17" s="7"/>
    </row>
    <row r="18" spans="2:18">
      <c r="B18" s="11"/>
      <c r="G18" s="30"/>
      <c r="H18" s="7"/>
      <c r="I18" s="32"/>
      <c r="J18" s="32"/>
      <c r="K18" s="32"/>
      <c r="L18" s="33"/>
      <c r="M18" s="33"/>
      <c r="N18" s="33"/>
      <c r="O18" s="33"/>
      <c r="P18" s="33"/>
      <c r="Q18" s="33"/>
      <c r="R18" s="7"/>
    </row>
    <row r="19" spans="2:18">
      <c r="B19" s="20" t="s">
        <v>10</v>
      </c>
      <c r="C19" s="21">
        <v>168.2</v>
      </c>
      <c r="D19" s="21">
        <v>1.8</v>
      </c>
      <c r="E19" s="21">
        <v>0</v>
      </c>
      <c r="F19" s="21">
        <v>0</v>
      </c>
      <c r="G19" s="22">
        <v>0</v>
      </c>
      <c r="H19" s="7"/>
      <c r="I19" s="34"/>
      <c r="J19" s="34"/>
      <c r="K19" s="34"/>
      <c r="L19" s="35"/>
      <c r="M19" s="35"/>
      <c r="N19" s="35"/>
      <c r="O19" s="35"/>
      <c r="P19" s="35"/>
      <c r="Q19" s="35"/>
      <c r="R19" s="7"/>
    </row>
    <row r="20" spans="2:18">
      <c r="B20" s="39" t="s">
        <v>11</v>
      </c>
      <c r="C20" s="40">
        <f>+C19/C7</f>
        <v>5.5749821845842791E-4</v>
      </c>
      <c r="D20" s="40">
        <f>+D19/D7</f>
        <v>5.701978491503577E-6</v>
      </c>
      <c r="E20" s="40">
        <f>+E19/E7</f>
        <v>0</v>
      </c>
      <c r="F20" s="40">
        <f>+F19/F7</f>
        <v>0</v>
      </c>
      <c r="G20" s="41">
        <f>+G19/G7</f>
        <v>0</v>
      </c>
      <c r="H20" s="7"/>
      <c r="I20" s="34"/>
      <c r="J20" s="36"/>
      <c r="K20" s="36"/>
      <c r="L20" s="36"/>
      <c r="M20" s="35"/>
      <c r="N20" s="35"/>
      <c r="O20" s="35"/>
      <c r="P20" s="35"/>
      <c r="Q20" s="35"/>
      <c r="R20" s="7"/>
    </row>
    <row r="21" spans="2:18">
      <c r="B21" s="20" t="s">
        <v>12</v>
      </c>
      <c r="C21" s="42">
        <v>2057.8000000000002</v>
      </c>
      <c r="D21" s="42">
        <v>2340.6</v>
      </c>
      <c r="E21" s="21">
        <v>4138.2</v>
      </c>
      <c r="F21" s="42">
        <v>3685.2</v>
      </c>
      <c r="G21" s="128">
        <v>3281.9</v>
      </c>
      <c r="H21" s="42"/>
      <c r="I21" s="43"/>
      <c r="J21" s="42"/>
      <c r="K21" s="42"/>
      <c r="L21" s="42"/>
      <c r="M21" s="42"/>
      <c r="N21" s="7"/>
      <c r="O21" s="7"/>
      <c r="P21" s="7"/>
      <c r="Q21" s="7"/>
      <c r="R21" s="7"/>
    </row>
    <row r="22" spans="2:18">
      <c r="B22" s="39" t="s">
        <v>13</v>
      </c>
      <c r="C22" s="40">
        <f>+C21/C7</f>
        <v>6.8205697618534669E-3</v>
      </c>
      <c r="D22" s="40">
        <f>+D21/D7</f>
        <v>7.4144726984518173E-3</v>
      </c>
      <c r="E22" s="40">
        <f>+E21/E7</f>
        <v>1.2014249174749811E-2</v>
      </c>
      <c r="F22" s="40">
        <f>+F21/F7</f>
        <v>9.7853162370876018E-3</v>
      </c>
      <c r="G22" s="41">
        <f>+G21/G7</f>
        <v>7.9220860101160539E-3</v>
      </c>
      <c r="H22" s="7"/>
      <c r="I22" s="44"/>
      <c r="J22" s="42"/>
      <c r="K22" s="42"/>
      <c r="L22" s="42"/>
      <c r="N22" s="7"/>
      <c r="O22" s="7"/>
      <c r="P22" s="7"/>
      <c r="Q22" s="7"/>
      <c r="R22" s="7"/>
    </row>
    <row r="23" spans="2:18">
      <c r="B23" s="20" t="s">
        <v>14</v>
      </c>
      <c r="C23" s="45">
        <f>+C21-C19</f>
        <v>1889.6000000000001</v>
      </c>
      <c r="D23" s="45">
        <f>+D21-D19</f>
        <v>2338.7999999999997</v>
      </c>
      <c r="E23" s="45">
        <f>+E21-E19</f>
        <v>4138.2</v>
      </c>
      <c r="F23" s="45">
        <f>+F21-F19</f>
        <v>3685.2</v>
      </c>
      <c r="G23" s="46">
        <f>+G21-G19</f>
        <v>3281.9</v>
      </c>
      <c r="H23" s="7"/>
      <c r="N23" s="7"/>
      <c r="O23" s="7"/>
      <c r="P23" s="7"/>
      <c r="Q23" s="7"/>
      <c r="R23" s="7"/>
    </row>
    <row r="24" spans="2:18">
      <c r="B24" s="20"/>
      <c r="C24" s="45"/>
      <c r="D24" s="45"/>
      <c r="E24" s="45"/>
      <c r="F24" s="45"/>
      <c r="G24" s="46"/>
      <c r="H24" s="7"/>
      <c r="N24" s="7"/>
      <c r="O24" s="7"/>
      <c r="P24" s="7"/>
      <c r="Q24" s="7"/>
      <c r="R24" s="7"/>
    </row>
    <row r="25" spans="2:18">
      <c r="B25" s="47" t="s">
        <v>15</v>
      </c>
      <c r="C25" s="45">
        <v>4126.1000000000004</v>
      </c>
      <c r="D25" s="45">
        <v>2665.7</v>
      </c>
      <c r="E25" s="45">
        <v>3500</v>
      </c>
      <c r="F25" s="45">
        <v>3500</v>
      </c>
      <c r="G25" s="46">
        <v>3500</v>
      </c>
      <c r="H25" s="15"/>
      <c r="J25" s="45"/>
      <c r="K25" s="45"/>
      <c r="N25" s="7"/>
      <c r="O25" s="7"/>
      <c r="P25" s="7"/>
      <c r="Q25" s="7"/>
      <c r="R25" s="7"/>
    </row>
    <row r="26" spans="2:18">
      <c r="B26" s="47"/>
      <c r="C26" s="45"/>
      <c r="D26" s="45"/>
      <c r="E26" s="45"/>
      <c r="F26" s="45"/>
      <c r="G26" s="46"/>
      <c r="H26" s="15"/>
      <c r="J26" s="45"/>
      <c r="K26" s="45"/>
      <c r="L26" s="45"/>
      <c r="M26" s="45"/>
      <c r="N26" s="7"/>
      <c r="O26" s="7"/>
      <c r="P26" s="7"/>
      <c r="Q26" s="7"/>
      <c r="R26" s="7"/>
    </row>
    <row r="27" spans="2:18">
      <c r="B27" s="20" t="s">
        <v>16</v>
      </c>
      <c r="C27" s="21">
        <f>+C16+C23+C25</f>
        <v>55231.199999999997</v>
      </c>
      <c r="D27" s="21">
        <f>+D16+D23+D25</f>
        <v>60523.4</v>
      </c>
      <c r="E27" s="21">
        <f>+E16+E23+E25</f>
        <v>64126.474999999991</v>
      </c>
      <c r="F27" s="21">
        <f>+F16+F23+F25</f>
        <v>68571.792499999981</v>
      </c>
      <c r="G27" s="22">
        <f>+G16+G23+G25</f>
        <v>76379.59599999999</v>
      </c>
      <c r="H27" s="15"/>
      <c r="N27" s="7"/>
      <c r="O27" s="7"/>
      <c r="P27" s="7"/>
      <c r="Q27" s="7"/>
      <c r="R27" s="7"/>
    </row>
    <row r="28" spans="2:18">
      <c r="B28" s="39" t="s">
        <v>17</v>
      </c>
      <c r="C28" s="48">
        <v>16728.7</v>
      </c>
      <c r="D28" s="48">
        <v>17882.2</v>
      </c>
      <c r="E28" s="48">
        <f>+E29*E27</f>
        <v>19558.574874999998</v>
      </c>
      <c r="F28" s="48">
        <f t="shared" ref="F28:G28" si="2">+F29*F27</f>
        <v>20914.396712499994</v>
      </c>
      <c r="G28" s="49">
        <f t="shared" si="2"/>
        <v>23295.776779999997</v>
      </c>
      <c r="H28" s="15"/>
      <c r="N28" s="7"/>
      <c r="O28" s="7"/>
      <c r="P28" s="7"/>
      <c r="Q28" s="7"/>
      <c r="R28" s="7"/>
    </row>
    <row r="29" spans="2:18">
      <c r="B29" s="23" t="s">
        <v>18</v>
      </c>
      <c r="C29" s="28">
        <f>+C28/C27</f>
        <v>0.30288496357131478</v>
      </c>
      <c r="D29" s="28">
        <f>+D28/D27</f>
        <v>0.29545927690777452</v>
      </c>
      <c r="E29" s="28">
        <v>0.30499999999999999</v>
      </c>
      <c r="F29" s="28">
        <v>0.30499999999999999</v>
      </c>
      <c r="G29" s="29">
        <v>0.30499999999999999</v>
      </c>
      <c r="H29" s="15"/>
      <c r="L29" s="125"/>
      <c r="N29" s="7"/>
      <c r="O29" s="7"/>
      <c r="P29" s="7"/>
      <c r="Q29" s="7"/>
      <c r="R29" s="7"/>
    </row>
    <row r="30" spans="2:18">
      <c r="B30" s="23"/>
      <c r="C30" s="28"/>
      <c r="D30" s="28"/>
      <c r="E30" s="28"/>
      <c r="F30" s="28"/>
      <c r="G30" s="29"/>
      <c r="H30" s="15"/>
      <c r="N30" s="7"/>
      <c r="O30" s="7"/>
      <c r="P30" s="7"/>
      <c r="Q30" s="7"/>
      <c r="R30" s="7"/>
    </row>
    <row r="31" spans="2:18">
      <c r="B31" s="20" t="s">
        <v>68</v>
      </c>
      <c r="C31" s="127">
        <f>+C27-C28</f>
        <v>38502.5</v>
      </c>
      <c r="D31" s="127">
        <f>+D27-D28</f>
        <v>42641.2</v>
      </c>
      <c r="E31" s="127">
        <f t="shared" ref="E31:G31" si="3">+E27-E28</f>
        <v>44567.900124999993</v>
      </c>
      <c r="F31" s="127">
        <f t="shared" si="3"/>
        <v>47657.395787499991</v>
      </c>
      <c r="G31" s="129">
        <f t="shared" si="3"/>
        <v>53083.81921999999</v>
      </c>
      <c r="H31" s="15"/>
      <c r="N31" s="7"/>
      <c r="O31" s="7"/>
      <c r="P31" s="7"/>
      <c r="Q31" s="7"/>
      <c r="R31" s="7"/>
    </row>
    <row r="32" spans="2:18">
      <c r="B32" s="50" t="s">
        <v>67</v>
      </c>
      <c r="C32" s="48">
        <v>4650.1000000000004</v>
      </c>
      <c r="D32" s="48">
        <v>-390.3</v>
      </c>
      <c r="E32" s="48">
        <v>0</v>
      </c>
      <c r="F32" s="48">
        <v>0</v>
      </c>
      <c r="G32" s="49">
        <v>0</v>
      </c>
      <c r="H32" s="15"/>
      <c r="N32" s="7"/>
      <c r="O32" s="7"/>
      <c r="P32" s="7"/>
      <c r="Q32" s="7"/>
      <c r="R32" s="7"/>
    </row>
    <row r="33" spans="2:20">
      <c r="B33" s="20" t="s">
        <v>19</v>
      </c>
      <c r="C33" s="45">
        <f>+C31+C32</f>
        <v>43152.6</v>
      </c>
      <c r="D33" s="45">
        <f>+D31+D32</f>
        <v>42250.899999999994</v>
      </c>
      <c r="E33" s="45">
        <f t="shared" ref="E33:G33" si="4">+E31+E32</f>
        <v>44567.900124999993</v>
      </c>
      <c r="F33" s="45">
        <f t="shared" si="4"/>
        <v>47657.395787499991</v>
      </c>
      <c r="G33" s="46">
        <f t="shared" si="4"/>
        <v>53083.81921999999</v>
      </c>
      <c r="H33" s="15"/>
      <c r="N33" s="7"/>
      <c r="O33" s="7"/>
      <c r="P33" s="7"/>
      <c r="Q33" s="7"/>
      <c r="R33" s="7"/>
    </row>
    <row r="34" spans="2:20">
      <c r="B34" s="11"/>
      <c r="C34" s="51"/>
      <c r="D34" s="51"/>
      <c r="E34" s="51"/>
      <c r="F34" s="51"/>
      <c r="G34" s="52"/>
      <c r="H34" s="7"/>
      <c r="N34" s="7"/>
      <c r="O34" s="7"/>
      <c r="P34" s="7"/>
      <c r="Q34" s="7"/>
      <c r="R34" s="7"/>
    </row>
    <row r="35" spans="2:20">
      <c r="B35" s="39" t="s">
        <v>20</v>
      </c>
      <c r="C35" s="48">
        <v>2163.9369710000001</v>
      </c>
      <c r="D35" s="48">
        <v>2163.9369710000001</v>
      </c>
      <c r="E35" s="48">
        <v>2163.9369710000001</v>
      </c>
      <c r="F35" s="48">
        <v>2163.9369710000001</v>
      </c>
      <c r="G35" s="49">
        <v>2163.9369710000001</v>
      </c>
      <c r="H35" s="15"/>
      <c r="N35" s="7"/>
      <c r="O35" s="7"/>
      <c r="P35" s="7"/>
      <c r="Q35" s="7"/>
      <c r="R35" s="7"/>
    </row>
    <row r="36" spans="2:20">
      <c r="B36" s="11"/>
      <c r="C36" s="51"/>
      <c r="D36" s="51"/>
      <c r="E36" s="51"/>
      <c r="G36" s="30"/>
      <c r="H36" s="15"/>
      <c r="N36" s="7"/>
      <c r="O36" s="7"/>
      <c r="P36" s="7"/>
      <c r="Q36" s="7"/>
      <c r="R36" s="7"/>
    </row>
    <row r="37" spans="2:20">
      <c r="B37" s="20" t="s">
        <v>46</v>
      </c>
      <c r="C37" s="53">
        <f>+C33/C35</f>
        <v>19.941708366883852</v>
      </c>
      <c r="D37" s="53">
        <f>+D33/D35</f>
        <v>19.525014159943382</v>
      </c>
      <c r="E37" s="53">
        <f>+E33/E35</f>
        <v>20.595747807018725</v>
      </c>
      <c r="F37" s="53">
        <f>+F33/F35</f>
        <v>22.023467608428781</v>
      </c>
      <c r="G37" s="54">
        <f>+G33/G35</f>
        <v>24.531130033546614</v>
      </c>
      <c r="H37" s="7"/>
      <c r="N37" s="7"/>
      <c r="O37" s="7"/>
      <c r="P37" s="7"/>
      <c r="Q37" s="7"/>
      <c r="R37" s="7"/>
    </row>
    <row r="38" spans="2:20">
      <c r="B38" s="55" t="s">
        <v>21</v>
      </c>
      <c r="C38" s="56"/>
      <c r="D38" s="57">
        <f>+D37/C37-1</f>
        <v>-2.0895612315364742E-2</v>
      </c>
      <c r="E38" s="57">
        <f>+E37/D37-1</f>
        <v>5.4839071475400569E-2</v>
      </c>
      <c r="F38" s="57">
        <f>+F37/E37-1</f>
        <v>6.9321095538153354E-2</v>
      </c>
      <c r="G38" s="58">
        <f>+G37/F37-1</f>
        <v>0.11386319673647138</v>
      </c>
      <c r="H38" s="7"/>
      <c r="N38" s="7"/>
      <c r="O38" s="7"/>
      <c r="P38" s="7"/>
      <c r="Q38" s="7"/>
      <c r="R38" s="7"/>
      <c r="T38" s="59"/>
    </row>
    <row r="39" spans="2:20">
      <c r="B39" s="11"/>
      <c r="G39" s="30"/>
      <c r="H39" s="7"/>
      <c r="N39" s="7"/>
      <c r="O39" s="7"/>
      <c r="P39" s="7"/>
      <c r="Q39" s="7"/>
      <c r="R39" s="7"/>
    </row>
    <row r="40" spans="2:20">
      <c r="B40" s="60"/>
      <c r="C40" s="61"/>
      <c r="D40" s="61"/>
      <c r="E40" s="61"/>
      <c r="F40" s="61"/>
      <c r="G40" s="62"/>
      <c r="H40" s="15"/>
      <c r="I40" s="7"/>
      <c r="J40" s="7"/>
      <c r="K40" s="7"/>
      <c r="L40" s="7"/>
      <c r="M40" s="7"/>
      <c r="N40" s="7"/>
      <c r="O40" s="7"/>
      <c r="P40" s="7"/>
      <c r="Q40" s="7"/>
      <c r="R40" s="7"/>
    </row>
    <row r="41" spans="2:20">
      <c r="B41" s="63" t="s">
        <v>22</v>
      </c>
      <c r="C41" s="64"/>
      <c r="D41" s="64"/>
      <c r="E41" s="64"/>
      <c r="F41" s="64"/>
      <c r="G41" s="65"/>
      <c r="H41" s="15"/>
      <c r="I41" s="7"/>
      <c r="J41" s="7"/>
      <c r="K41" s="7"/>
      <c r="L41" s="7"/>
      <c r="M41" s="7"/>
      <c r="N41" s="7"/>
      <c r="O41" s="7"/>
      <c r="P41" s="7"/>
      <c r="Q41" s="7"/>
      <c r="R41" s="7"/>
    </row>
    <row r="42" spans="2:20">
      <c r="B42" s="66" t="s">
        <v>23</v>
      </c>
      <c r="C42" s="67"/>
      <c r="D42" s="67"/>
      <c r="E42" s="67"/>
      <c r="F42" s="67"/>
      <c r="G42" s="68"/>
      <c r="H42" s="15"/>
      <c r="I42" s="7"/>
      <c r="J42" s="7"/>
      <c r="K42" s="7"/>
      <c r="L42" s="7"/>
      <c r="M42" s="7"/>
      <c r="N42" s="7"/>
      <c r="O42" s="7"/>
      <c r="P42" s="7"/>
      <c r="Q42" s="7"/>
      <c r="R42" s="7"/>
    </row>
    <row r="43" spans="2:20">
      <c r="B43" s="20" t="s">
        <v>24</v>
      </c>
      <c r="C43" s="45">
        <v>26026.799999999999</v>
      </c>
      <c r="D43" s="45">
        <v>25283.599999999999</v>
      </c>
      <c r="E43" s="21">
        <f>+E45*E7</f>
        <v>29277.485000000001</v>
      </c>
      <c r="F43" s="21">
        <f>+F45*F7</f>
        <v>32011.433499999999</v>
      </c>
      <c r="G43" s="22">
        <f>+G45*G7</f>
        <v>35213.137000000002</v>
      </c>
      <c r="H43" s="15"/>
      <c r="I43" s="7"/>
      <c r="J43" s="7"/>
      <c r="K43" s="7"/>
      <c r="L43" s="7"/>
      <c r="M43" s="7"/>
      <c r="N43" s="7"/>
      <c r="O43" s="7"/>
      <c r="P43" s="7"/>
      <c r="Q43" s="7"/>
      <c r="R43" s="7"/>
    </row>
    <row r="44" spans="2:20">
      <c r="B44" s="23" t="s">
        <v>3</v>
      </c>
      <c r="C44" s="28"/>
      <c r="D44" s="28">
        <f>+D43/C43-1</f>
        <v>-2.8555181582061606E-2</v>
      </c>
      <c r="E44" s="28">
        <f>+E43/D43-1</f>
        <v>0.15796346248160864</v>
      </c>
      <c r="F44" s="28">
        <f>+F43/E43-1</f>
        <v>9.3380578967079853E-2</v>
      </c>
      <c r="G44" s="29">
        <f>+G43/F43-1</f>
        <v>0.10001749843536389</v>
      </c>
      <c r="H44" s="15"/>
      <c r="I44" s="7"/>
      <c r="J44" s="7"/>
      <c r="K44" s="7"/>
      <c r="L44" s="7"/>
      <c r="M44" s="7"/>
      <c r="N44" s="7"/>
      <c r="O44" s="7"/>
      <c r="P44" s="7"/>
      <c r="Q44" s="7"/>
      <c r="R44" s="7"/>
    </row>
    <row r="45" spans="2:20">
      <c r="B45" s="23" t="s">
        <v>4</v>
      </c>
      <c r="C45" s="28">
        <f>+C43/C7</f>
        <v>8.6265723140153461E-2</v>
      </c>
      <c r="D45" s="28">
        <f>+D43/D7</f>
        <v>8.0092524104322119E-2</v>
      </c>
      <c r="E45" s="28">
        <v>8.5000000000000006E-2</v>
      </c>
      <c r="F45" s="28">
        <v>8.5000000000000006E-2</v>
      </c>
      <c r="G45" s="29">
        <v>8.5000000000000006E-2</v>
      </c>
      <c r="H45" s="15"/>
      <c r="I45" s="7"/>
      <c r="J45" s="7"/>
      <c r="K45" s="7"/>
      <c r="L45" s="7"/>
      <c r="M45" s="7"/>
      <c r="N45" s="7"/>
      <c r="O45" s="7"/>
      <c r="P45" s="7"/>
      <c r="Q45" s="7"/>
      <c r="R45" s="7"/>
    </row>
    <row r="46" spans="2:20">
      <c r="B46" s="11"/>
      <c r="D46" s="69"/>
      <c r="E46" s="69"/>
      <c r="F46" s="69"/>
      <c r="G46" s="70"/>
      <c r="H46" s="15"/>
      <c r="I46" s="7"/>
      <c r="J46" s="7"/>
      <c r="K46" s="7"/>
      <c r="L46" s="7"/>
      <c r="M46" s="7"/>
      <c r="N46" s="7"/>
      <c r="O46" s="7"/>
      <c r="P46" s="7"/>
      <c r="Q46" s="7"/>
      <c r="R46" s="7"/>
    </row>
    <row r="47" spans="2:20">
      <c r="B47" s="20" t="s">
        <v>25</v>
      </c>
      <c r="C47" s="45">
        <v>7829.4</v>
      </c>
      <c r="D47" s="45">
        <v>10645.2</v>
      </c>
      <c r="E47" s="45">
        <f>+E49*E7</f>
        <v>10333.23</v>
      </c>
      <c r="F47" s="45">
        <f>+F49*F7</f>
        <v>11298.152999999998</v>
      </c>
      <c r="G47" s="46">
        <f>+G49*G7</f>
        <v>12428.165999999999</v>
      </c>
      <c r="H47" s="15"/>
      <c r="I47" s="7"/>
      <c r="J47" s="7"/>
      <c r="K47" s="7"/>
      <c r="L47" s="7"/>
      <c r="M47" s="7"/>
      <c r="N47" s="7"/>
      <c r="O47" s="7"/>
      <c r="P47" s="7"/>
      <c r="Q47" s="7"/>
      <c r="R47" s="7"/>
    </row>
    <row r="48" spans="2:20">
      <c r="B48" s="23" t="s">
        <v>3</v>
      </c>
      <c r="C48" s="28"/>
      <c r="D48" s="28">
        <f>+D47/C47-1</f>
        <v>0.35964441719672013</v>
      </c>
      <c r="E48" s="28">
        <f>+E47/D47-1</f>
        <v>-2.9306166159395852E-2</v>
      </c>
      <c r="F48" s="28">
        <f>+F47/E47-1</f>
        <v>9.3380578967079853E-2</v>
      </c>
      <c r="G48" s="29">
        <f>+G47/F47-1</f>
        <v>0.10001749843536389</v>
      </c>
      <c r="H48" s="15"/>
      <c r="I48" s="7"/>
      <c r="J48" s="7"/>
      <c r="K48" s="7"/>
      <c r="L48" s="7"/>
      <c r="M48" s="7"/>
      <c r="N48" s="7"/>
      <c r="O48" s="7"/>
      <c r="P48" s="7"/>
      <c r="Q48" s="7"/>
      <c r="R48" s="7"/>
    </row>
    <row r="49" spans="2:18">
      <c r="B49" s="23" t="s">
        <v>4</v>
      </c>
      <c r="C49" s="28">
        <f>+C47/C7</f>
        <v>2.595051457549593E-2</v>
      </c>
      <c r="D49" s="28">
        <f>+D47/D7</f>
        <v>3.3721500798752156E-2</v>
      </c>
      <c r="E49" s="28">
        <v>0.03</v>
      </c>
      <c r="F49" s="28">
        <v>0.03</v>
      </c>
      <c r="G49" s="29">
        <v>0.03</v>
      </c>
      <c r="H49" s="15"/>
      <c r="I49" s="7"/>
      <c r="J49" s="7"/>
      <c r="K49" s="7"/>
      <c r="L49" s="7"/>
      <c r="M49" s="7"/>
      <c r="N49" s="7"/>
      <c r="O49" s="7"/>
      <c r="P49" s="7"/>
      <c r="Q49" s="7"/>
      <c r="R49" s="7"/>
    </row>
    <row r="50" spans="2:18">
      <c r="B50" s="11"/>
      <c r="D50" s="69"/>
      <c r="E50" s="69"/>
      <c r="F50" s="69"/>
      <c r="G50" s="70"/>
      <c r="H50" s="15"/>
      <c r="I50" s="7"/>
      <c r="J50" s="7"/>
      <c r="K50" s="7"/>
      <c r="L50" s="7"/>
      <c r="M50" s="7"/>
      <c r="N50" s="7"/>
      <c r="O50" s="7"/>
      <c r="P50" s="7"/>
      <c r="Q50" s="7"/>
      <c r="R50" s="7"/>
    </row>
    <row r="51" spans="2:18">
      <c r="B51" s="20" t="s">
        <v>26</v>
      </c>
      <c r="C51" s="45">
        <v>52889</v>
      </c>
      <c r="D51" s="45">
        <v>54978.9</v>
      </c>
      <c r="E51" s="45">
        <f>+E53*E7</f>
        <v>60277.174999999996</v>
      </c>
      <c r="F51" s="45">
        <f>+F53*F7</f>
        <v>65905.892499999987</v>
      </c>
      <c r="G51" s="46">
        <f>+G53*G7</f>
        <v>72497.634999999995</v>
      </c>
      <c r="H51" s="15"/>
      <c r="I51" s="7"/>
      <c r="J51" s="7"/>
      <c r="K51" s="7"/>
      <c r="L51" s="7"/>
      <c r="M51" s="7"/>
      <c r="N51" s="7"/>
      <c r="O51" s="7"/>
      <c r="P51" s="7"/>
      <c r="Q51" s="7"/>
      <c r="R51" s="7"/>
    </row>
    <row r="52" spans="2:18">
      <c r="B52" s="23" t="s">
        <v>3</v>
      </c>
      <c r="C52" s="28"/>
      <c r="D52" s="28">
        <f>+D51/C51-1</f>
        <v>3.951483295203162E-2</v>
      </c>
      <c r="E52" s="28">
        <f>+E51/D51-1</f>
        <v>9.6369243473405142E-2</v>
      </c>
      <c r="F52" s="28">
        <f>+F51/E51-1</f>
        <v>9.3380578967079853E-2</v>
      </c>
      <c r="G52" s="29">
        <f>+G51/F51-1</f>
        <v>0.10001749843536389</v>
      </c>
      <c r="H52" s="15"/>
      <c r="I52" s="7"/>
      <c r="J52" s="7"/>
      <c r="K52" s="7"/>
      <c r="L52" s="7"/>
      <c r="M52" s="7"/>
      <c r="N52" s="7"/>
      <c r="O52" s="7"/>
      <c r="P52" s="7"/>
      <c r="Q52" s="7"/>
      <c r="R52" s="7"/>
    </row>
    <row r="53" spans="2:18">
      <c r="B53" s="23" t="s">
        <v>4</v>
      </c>
      <c r="C53" s="28">
        <f>+C51/C7</f>
        <v>0.1753003761952901</v>
      </c>
      <c r="D53" s="28">
        <f>+D51/D7</f>
        <v>0.17416028071473666</v>
      </c>
      <c r="E53" s="28">
        <v>0.17499999999999999</v>
      </c>
      <c r="F53" s="28">
        <v>0.17499999999999999</v>
      </c>
      <c r="G53" s="29">
        <v>0.17499999999999999</v>
      </c>
      <c r="H53" s="15"/>
      <c r="I53" s="7"/>
      <c r="J53" s="7"/>
      <c r="K53" s="7"/>
      <c r="L53" s="7"/>
      <c r="M53" s="7"/>
      <c r="N53" s="7"/>
      <c r="O53" s="7"/>
      <c r="P53" s="7"/>
      <c r="Q53" s="7"/>
      <c r="R53" s="7"/>
    </row>
    <row r="54" spans="2:18">
      <c r="B54" s="11"/>
      <c r="G54" s="30"/>
      <c r="H54" s="15"/>
      <c r="I54" s="7"/>
      <c r="J54" s="7"/>
      <c r="K54" s="7"/>
      <c r="L54" s="7"/>
      <c r="M54" s="7"/>
      <c r="N54" s="7"/>
      <c r="O54" s="7"/>
      <c r="P54" s="7"/>
      <c r="Q54" s="7"/>
      <c r="R54" s="7"/>
    </row>
    <row r="55" spans="2:18">
      <c r="B55" s="20" t="s">
        <v>23</v>
      </c>
      <c r="C55" s="21">
        <f>+C43+C47-C51</f>
        <v>-19032.800000000003</v>
      </c>
      <c r="D55" s="21">
        <f>+D43+D47-D51</f>
        <v>-19050.099999999999</v>
      </c>
      <c r="E55" s="21">
        <f>+E43+E47-E51</f>
        <v>-20666.46</v>
      </c>
      <c r="F55" s="21">
        <f>+F43+F47-F51</f>
        <v>-22596.30599999999</v>
      </c>
      <c r="G55" s="22">
        <f>+G43+G47-G51</f>
        <v>-24856.331999999995</v>
      </c>
      <c r="H55" s="7"/>
      <c r="I55" s="7"/>
      <c r="J55" s="7"/>
      <c r="K55" s="7"/>
      <c r="L55" s="7"/>
      <c r="M55" s="7"/>
      <c r="N55" s="7"/>
      <c r="O55" s="7"/>
      <c r="P55" s="7"/>
      <c r="Q55" s="7"/>
      <c r="R55" s="7"/>
    </row>
    <row r="56" spans="2:18">
      <c r="B56" s="23" t="s">
        <v>3</v>
      </c>
      <c r="C56" s="28"/>
      <c r="D56" s="28">
        <f>+D55/C55-1</f>
        <v>9.089571686768938E-4</v>
      </c>
      <c r="E56" s="28">
        <f>+E55/D55-1</f>
        <v>8.4847848567723982E-2</v>
      </c>
      <c r="F56" s="28">
        <f>+F55/E55-1</f>
        <v>9.338057896707963E-2</v>
      </c>
      <c r="G56" s="29">
        <f>+G55/F55-1</f>
        <v>0.10001749843536412</v>
      </c>
      <c r="H56" s="15"/>
      <c r="I56" s="7"/>
      <c r="J56" s="7"/>
      <c r="K56" s="7"/>
      <c r="L56" s="7"/>
      <c r="M56" s="7"/>
      <c r="N56" s="7"/>
      <c r="O56" s="7"/>
      <c r="P56" s="7"/>
      <c r="Q56" s="7"/>
      <c r="R56" s="7"/>
    </row>
    <row r="57" spans="2:18">
      <c r="B57" s="23" t="s">
        <v>4</v>
      </c>
      <c r="C57" s="28">
        <f>+C55/C7</f>
        <v>-6.3084138479640714E-2</v>
      </c>
      <c r="D57" s="28">
        <f>+D55/D7</f>
        <v>-6.0346255811662378E-2</v>
      </c>
      <c r="E57" s="28">
        <f>+E55/E7</f>
        <v>-0.06</v>
      </c>
      <c r="F57" s="28">
        <f>+F55/F7</f>
        <v>-5.9999999999999977E-2</v>
      </c>
      <c r="G57" s="29">
        <f>+G55/G7</f>
        <v>-5.9999999999999984E-2</v>
      </c>
      <c r="H57" s="15"/>
      <c r="I57" s="7"/>
      <c r="J57" s="7"/>
      <c r="K57" s="7"/>
      <c r="L57" s="7"/>
      <c r="M57" s="7"/>
      <c r="N57" s="7"/>
      <c r="O57" s="7"/>
      <c r="P57" s="7"/>
      <c r="Q57" s="7"/>
      <c r="R57" s="7"/>
    </row>
    <row r="58" spans="2:18">
      <c r="B58" s="23"/>
      <c r="C58" s="71"/>
      <c r="D58" s="71"/>
      <c r="E58" s="71"/>
      <c r="F58" s="71"/>
      <c r="G58" s="72"/>
      <c r="H58" s="15"/>
      <c r="I58" s="7"/>
      <c r="J58" s="7"/>
      <c r="K58" s="7"/>
      <c r="L58" s="7"/>
      <c r="M58" s="7"/>
      <c r="N58" s="7"/>
      <c r="O58" s="7"/>
      <c r="P58" s="7"/>
      <c r="Q58" s="7"/>
      <c r="R58" s="7"/>
    </row>
    <row r="59" spans="2:18">
      <c r="B59" s="20" t="s">
        <v>27</v>
      </c>
      <c r="C59" s="21"/>
      <c r="D59" s="21">
        <f>+D55-C55</f>
        <v>-17.299999999995634</v>
      </c>
      <c r="E59" s="21">
        <f>+E55-D55</f>
        <v>-1616.3600000000006</v>
      </c>
      <c r="F59" s="21">
        <f>+F55-E55</f>
        <v>-1929.8459999999905</v>
      </c>
      <c r="G59" s="22">
        <f>+G55-F55</f>
        <v>-2260.0260000000053</v>
      </c>
      <c r="H59" s="7"/>
      <c r="I59" s="7"/>
      <c r="J59" s="7"/>
      <c r="K59" s="7"/>
      <c r="L59" s="7"/>
      <c r="M59" s="7"/>
      <c r="N59" s="7"/>
      <c r="O59" s="7"/>
      <c r="P59" s="7"/>
      <c r="Q59" s="7"/>
      <c r="R59" s="7"/>
    </row>
    <row r="60" spans="2:18">
      <c r="B60" s="23" t="s">
        <v>3</v>
      </c>
      <c r="C60" s="71"/>
      <c r="D60" s="71"/>
      <c r="E60" s="28">
        <f>+E59/D59-1</f>
        <v>92.431213872855977</v>
      </c>
      <c r="F60" s="28">
        <f>+F59/E59-1</f>
        <v>0.19394565567076016</v>
      </c>
      <c r="G60" s="29">
        <f>+G59/F59-1</f>
        <v>0.17109137205767522</v>
      </c>
      <c r="H60" s="15"/>
      <c r="I60" s="7"/>
      <c r="J60" s="7"/>
      <c r="K60" s="7"/>
      <c r="L60" s="7"/>
      <c r="M60" s="7"/>
      <c r="N60" s="7"/>
      <c r="O60" s="7"/>
      <c r="P60" s="7"/>
      <c r="Q60" s="7"/>
      <c r="R60" s="7"/>
    </row>
    <row r="61" spans="2:18">
      <c r="B61" s="23"/>
      <c r="C61" s="71"/>
      <c r="D61" s="71"/>
      <c r="E61" s="71"/>
      <c r="F61" s="71"/>
      <c r="G61" s="72"/>
      <c r="H61" s="15"/>
      <c r="I61" s="7"/>
      <c r="J61" s="7"/>
      <c r="K61" s="7"/>
      <c r="L61" s="7"/>
      <c r="M61" s="7"/>
      <c r="N61" s="7"/>
      <c r="O61" s="7"/>
      <c r="P61" s="7"/>
      <c r="Q61" s="7"/>
      <c r="R61" s="7"/>
    </row>
    <row r="62" spans="2:18">
      <c r="B62" s="20" t="s">
        <v>28</v>
      </c>
      <c r="C62" s="69">
        <v>5265.4</v>
      </c>
      <c r="D62" s="69">
        <v>7569.5</v>
      </c>
      <c r="E62" s="21">
        <v>10333.200000000001</v>
      </c>
      <c r="F62" s="69">
        <v>11298.2</v>
      </c>
      <c r="G62" s="70">
        <v>11599.6</v>
      </c>
      <c r="H62" s="7"/>
      <c r="I62" s="7"/>
      <c r="J62" s="7"/>
      <c r="K62" s="7"/>
      <c r="L62" s="7"/>
      <c r="M62" s="7"/>
      <c r="N62" s="7"/>
      <c r="O62" s="7"/>
      <c r="P62" s="7"/>
      <c r="Q62" s="7"/>
      <c r="R62" s="7"/>
    </row>
    <row r="63" spans="2:18">
      <c r="B63" s="23" t="s">
        <v>3</v>
      </c>
      <c r="C63" s="71"/>
      <c r="D63" s="28">
        <f>+D62/C62-1</f>
        <v>0.43759258555855207</v>
      </c>
      <c r="E63" s="28">
        <f>+E62/D62-1</f>
        <v>0.36510998084417734</v>
      </c>
      <c r="F63" s="28">
        <f>+F62/E62-1</f>
        <v>9.3388301784539163E-2</v>
      </c>
      <c r="G63" s="29">
        <f>+G62/F62-1</f>
        <v>2.6676815775964258E-2</v>
      </c>
      <c r="H63" s="15"/>
      <c r="I63" s="7"/>
      <c r="J63" s="7"/>
      <c r="K63" s="7"/>
      <c r="L63" s="7"/>
      <c r="M63" s="7"/>
      <c r="N63" s="7"/>
      <c r="O63" s="7"/>
      <c r="P63" s="7"/>
      <c r="Q63" s="7"/>
      <c r="R63" s="7"/>
    </row>
    <row r="64" spans="2:18">
      <c r="B64" s="23"/>
      <c r="C64" s="71"/>
      <c r="D64" s="71"/>
      <c r="E64" s="71"/>
      <c r="F64" s="71"/>
      <c r="G64" s="72"/>
      <c r="H64" s="15"/>
      <c r="I64" s="7"/>
      <c r="J64" s="7"/>
      <c r="K64" s="7"/>
      <c r="L64" s="7"/>
      <c r="M64" s="7"/>
      <c r="N64" s="7"/>
      <c r="O64" s="7"/>
      <c r="P64" s="7"/>
      <c r="Q64" s="7"/>
      <c r="R64" s="7"/>
    </row>
    <row r="65" spans="2:18">
      <c r="B65" s="20" t="s">
        <v>29</v>
      </c>
      <c r="C65" s="73"/>
      <c r="D65" s="73">
        <f>+D59+D62</f>
        <v>7552.2000000000044</v>
      </c>
      <c r="E65" s="73">
        <f>+E59+E62</f>
        <v>8716.84</v>
      </c>
      <c r="F65" s="73">
        <f>+F59+F62</f>
        <v>9368.3540000000103</v>
      </c>
      <c r="G65" s="74">
        <f>+G59+G62</f>
        <v>9339.5739999999951</v>
      </c>
      <c r="H65" s="7"/>
      <c r="I65" s="7"/>
      <c r="J65" s="7"/>
      <c r="K65" s="7"/>
      <c r="L65" s="7"/>
      <c r="M65" s="7"/>
      <c r="N65" s="7"/>
      <c r="O65" s="7"/>
      <c r="P65" s="7"/>
      <c r="Q65" s="7"/>
      <c r="R65" s="7"/>
    </row>
    <row r="66" spans="2:18">
      <c r="B66" s="23" t="s">
        <v>3</v>
      </c>
      <c r="C66" s="71"/>
      <c r="D66" s="71"/>
      <c r="E66" s="28">
        <f>+E65/D65-1</f>
        <v>0.15421201769020887</v>
      </c>
      <c r="F66" s="28">
        <f>+F65/E65-1</f>
        <v>7.4741993658253403E-2</v>
      </c>
      <c r="G66" s="29">
        <f>+G65/F65-1</f>
        <v>-3.0720444594658503E-3</v>
      </c>
      <c r="H66" s="7"/>
      <c r="I66" s="7"/>
      <c r="J66" s="7"/>
      <c r="K66" s="7"/>
      <c r="L66" s="7"/>
      <c r="M66" s="7"/>
      <c r="N66" s="7"/>
      <c r="O66" s="7"/>
      <c r="P66" s="7"/>
      <c r="Q66" s="7"/>
      <c r="R66" s="7"/>
    </row>
    <row r="67" spans="2:18">
      <c r="B67" s="11"/>
      <c r="G67" s="30"/>
      <c r="H67" s="15"/>
      <c r="I67" s="7"/>
      <c r="J67" s="7"/>
      <c r="K67" s="7"/>
      <c r="L67" s="7"/>
      <c r="M67" s="7"/>
      <c r="N67" s="7"/>
      <c r="O67" s="7"/>
      <c r="P67" s="7"/>
      <c r="Q67" s="7"/>
      <c r="R67" s="7"/>
    </row>
    <row r="68" spans="2:18">
      <c r="B68" s="66" t="s">
        <v>30</v>
      </c>
      <c r="C68" s="67"/>
      <c r="D68" s="67"/>
      <c r="E68" s="67"/>
      <c r="F68" s="67"/>
      <c r="G68" s="68"/>
      <c r="H68" s="7"/>
      <c r="I68" s="7"/>
      <c r="J68" s="7"/>
      <c r="K68" s="7"/>
      <c r="L68" s="7"/>
      <c r="M68" s="7"/>
      <c r="N68" s="7"/>
      <c r="O68" s="7"/>
      <c r="P68" s="7"/>
      <c r="Q68" s="7"/>
      <c r="R68" s="7"/>
    </row>
    <row r="69" spans="2:18">
      <c r="B69" s="20" t="s">
        <v>31</v>
      </c>
      <c r="C69" s="21">
        <v>0</v>
      </c>
      <c r="D69" s="21">
        <v>0</v>
      </c>
      <c r="E69" s="21">
        <v>0</v>
      </c>
      <c r="F69" s="21">
        <v>0</v>
      </c>
      <c r="G69" s="22">
        <v>0</v>
      </c>
      <c r="H69" s="7"/>
      <c r="I69" s="7"/>
      <c r="J69" s="59"/>
      <c r="K69" s="7"/>
      <c r="L69" s="7"/>
      <c r="M69" s="7"/>
      <c r="N69" s="7"/>
      <c r="O69" s="7"/>
      <c r="P69" s="7"/>
      <c r="Q69" s="7"/>
      <c r="R69" s="7"/>
    </row>
    <row r="70" spans="2:18">
      <c r="B70" s="11"/>
      <c r="C70" s="48"/>
      <c r="D70" s="48"/>
      <c r="E70" s="48"/>
      <c r="F70" s="48"/>
      <c r="G70" s="49"/>
      <c r="H70" s="7"/>
      <c r="I70" s="7"/>
      <c r="J70" s="59"/>
      <c r="K70" s="7"/>
      <c r="L70" s="7"/>
      <c r="M70" s="7"/>
      <c r="N70" s="7"/>
      <c r="O70" s="7"/>
      <c r="P70" s="7"/>
      <c r="Q70" s="7"/>
      <c r="R70" s="7"/>
    </row>
    <row r="71" spans="2:18">
      <c r="B71" s="20" t="s">
        <v>32</v>
      </c>
      <c r="C71" s="21">
        <v>25375.599999999999</v>
      </c>
      <c r="D71" s="21">
        <v>27588.2</v>
      </c>
      <c r="E71" s="21">
        <v>24568.3</v>
      </c>
      <c r="F71" s="21">
        <v>21879</v>
      </c>
      <c r="G71" s="22">
        <v>19830.900000000001</v>
      </c>
      <c r="H71" s="7"/>
      <c r="I71" s="7"/>
      <c r="J71" s="7"/>
      <c r="K71" s="7"/>
      <c r="L71" s="7"/>
      <c r="M71" s="7"/>
      <c r="N71" s="7"/>
      <c r="O71" s="7"/>
      <c r="P71" s="7"/>
      <c r="Q71" s="7"/>
      <c r="R71" s="7"/>
    </row>
    <row r="72" spans="2:18">
      <c r="B72" s="11"/>
      <c r="C72" s="48"/>
      <c r="D72" s="48"/>
      <c r="E72" s="48"/>
      <c r="F72" s="48"/>
      <c r="G72" s="49"/>
      <c r="H72" s="7"/>
      <c r="I72" s="7"/>
      <c r="J72" s="7"/>
      <c r="K72" s="7"/>
      <c r="L72" s="7"/>
      <c r="M72" s="7"/>
      <c r="N72" s="7"/>
      <c r="O72" s="7"/>
      <c r="P72" s="7"/>
      <c r="Q72" s="7"/>
      <c r="R72" s="7"/>
    </row>
    <row r="73" spans="2:18">
      <c r="B73" s="20" t="s">
        <v>33</v>
      </c>
      <c r="C73" s="21">
        <f>+C71-C69</f>
        <v>25375.599999999999</v>
      </c>
      <c r="D73" s="21">
        <f>+D71-D69</f>
        <v>27588.2</v>
      </c>
      <c r="E73" s="21">
        <f>+E71-E69</f>
        <v>24568.3</v>
      </c>
      <c r="F73" s="21">
        <f>+F71-F69</f>
        <v>21879</v>
      </c>
      <c r="G73" s="22">
        <f>+G71-G69</f>
        <v>19830.900000000001</v>
      </c>
      <c r="H73" s="7"/>
      <c r="I73" s="7"/>
      <c r="J73" s="7"/>
      <c r="K73" s="7"/>
      <c r="L73" s="7"/>
      <c r="M73" s="7"/>
      <c r="N73" s="7"/>
      <c r="O73" s="7"/>
      <c r="P73" s="7"/>
      <c r="Q73" s="7"/>
      <c r="R73" s="7"/>
    </row>
    <row r="74" spans="2:18">
      <c r="B74" s="11"/>
      <c r="C74" s="48"/>
      <c r="D74" s="48"/>
      <c r="E74" s="48"/>
      <c r="F74" s="48"/>
      <c r="G74" s="49"/>
      <c r="H74" s="7"/>
      <c r="I74" s="7"/>
      <c r="J74" s="7"/>
      <c r="K74" s="7"/>
      <c r="L74" s="7"/>
      <c r="M74" s="7"/>
      <c r="N74" s="7"/>
      <c r="O74" s="7"/>
      <c r="P74" s="7"/>
      <c r="Q74" s="7"/>
      <c r="R74" s="7"/>
    </row>
    <row r="75" spans="2:18">
      <c r="B75" s="20" t="s">
        <v>34</v>
      </c>
      <c r="C75" s="21">
        <v>37247.800000000003</v>
      </c>
      <c r="D75" s="21">
        <v>36872.9</v>
      </c>
      <c r="E75" s="21">
        <v>37639.599999999999</v>
      </c>
      <c r="F75" s="21">
        <v>39517.699999999997</v>
      </c>
      <c r="G75" s="22">
        <v>42171.6</v>
      </c>
      <c r="H75" s="7"/>
      <c r="I75" s="7"/>
      <c r="J75" s="7"/>
      <c r="K75" s="7"/>
      <c r="L75" s="7"/>
      <c r="M75" s="7"/>
      <c r="N75" s="7"/>
      <c r="O75" s="7"/>
      <c r="P75" s="7"/>
      <c r="Q75" s="7"/>
      <c r="R75" s="7"/>
    </row>
    <row r="76" spans="2:18">
      <c r="B76" s="11"/>
      <c r="C76" s="48"/>
      <c r="D76" s="48"/>
      <c r="E76" s="48"/>
      <c r="F76" s="48"/>
      <c r="G76" s="49"/>
      <c r="H76" s="7"/>
      <c r="I76" s="7"/>
      <c r="J76" s="7"/>
      <c r="K76" s="7"/>
      <c r="L76" s="7"/>
      <c r="M76" s="7"/>
      <c r="N76" s="7"/>
      <c r="O76" s="7"/>
      <c r="P76" s="7"/>
      <c r="Q76" s="7"/>
      <c r="R76" s="7"/>
    </row>
    <row r="77" spans="2:18">
      <c r="B77" s="20" t="s">
        <v>35</v>
      </c>
      <c r="C77" s="21">
        <f>+C73+C75</f>
        <v>62623.4</v>
      </c>
      <c r="D77" s="21">
        <f>+D73+D75</f>
        <v>64461.100000000006</v>
      </c>
      <c r="E77" s="21">
        <f>+E73+E75</f>
        <v>62207.899999999994</v>
      </c>
      <c r="F77" s="21">
        <f>+F73+F75</f>
        <v>61396.7</v>
      </c>
      <c r="G77" s="22">
        <f>+G73+G75</f>
        <v>62002.5</v>
      </c>
      <c r="H77" s="7"/>
      <c r="I77" s="7"/>
      <c r="J77" s="7"/>
      <c r="K77" s="7"/>
      <c r="L77" s="7"/>
      <c r="M77" s="7"/>
      <c r="N77" s="7"/>
      <c r="O77" s="7"/>
      <c r="P77" s="7"/>
      <c r="Q77" s="7"/>
      <c r="R77" s="7"/>
    </row>
    <row r="78" spans="2:18">
      <c r="B78" s="11"/>
      <c r="G78" s="30"/>
      <c r="H78" s="15"/>
      <c r="I78" s="7"/>
      <c r="J78" s="7"/>
      <c r="K78" s="7"/>
      <c r="L78" s="7"/>
      <c r="M78" s="7"/>
      <c r="N78" s="7"/>
      <c r="O78" s="7"/>
      <c r="P78" s="7"/>
      <c r="Q78" s="7"/>
      <c r="R78" s="7"/>
    </row>
    <row r="79" spans="2:18">
      <c r="B79" s="78" t="s">
        <v>48</v>
      </c>
      <c r="C79" s="79"/>
      <c r="D79" s="79"/>
      <c r="E79" s="79"/>
      <c r="F79" s="79"/>
      <c r="G79" s="80"/>
      <c r="H79" s="7"/>
      <c r="I79" s="7"/>
      <c r="J79" s="7"/>
      <c r="K79" s="7"/>
      <c r="L79" s="75"/>
      <c r="M79" s="7"/>
      <c r="N79" s="7"/>
      <c r="O79" s="7"/>
      <c r="P79" s="7"/>
      <c r="Q79" s="7"/>
      <c r="R79" s="7"/>
    </row>
    <row r="80" spans="2:18">
      <c r="B80" s="11"/>
      <c r="G80" s="30"/>
      <c r="H80" s="7"/>
      <c r="I80" s="7"/>
      <c r="J80" s="7"/>
      <c r="K80" s="7"/>
      <c r="L80" s="75"/>
      <c r="M80" s="7"/>
      <c r="N80" s="7"/>
      <c r="O80" s="7"/>
      <c r="P80" s="7"/>
      <c r="Q80" s="7"/>
      <c r="R80" s="7"/>
    </row>
    <row r="81" spans="2:18">
      <c r="B81" s="20" t="s">
        <v>36</v>
      </c>
      <c r="C81" s="69"/>
      <c r="D81" s="69"/>
      <c r="E81" s="69"/>
      <c r="F81" s="69"/>
      <c r="G81" s="70"/>
      <c r="H81" s="7"/>
      <c r="I81" s="7"/>
      <c r="J81" s="7"/>
      <c r="K81" s="7"/>
      <c r="L81" s="75"/>
      <c r="M81" s="7"/>
      <c r="N81" s="7"/>
      <c r="O81" s="7"/>
      <c r="P81" s="7"/>
      <c r="Q81" s="7"/>
      <c r="R81" s="7"/>
    </row>
    <row r="82" spans="2:18">
      <c r="B82" s="39" t="s">
        <v>47</v>
      </c>
      <c r="C82" s="48"/>
      <c r="D82" s="48">
        <f>+D10</f>
        <v>58726.400000000001</v>
      </c>
      <c r="E82" s="48">
        <f>+E10</f>
        <v>60277.174999999996</v>
      </c>
      <c r="F82" s="48">
        <f>+F10</f>
        <v>65905.892499999987</v>
      </c>
      <c r="G82" s="49">
        <f>+G10</f>
        <v>74568.995999999999</v>
      </c>
      <c r="H82" s="7"/>
      <c r="I82" s="7"/>
      <c r="J82" s="7"/>
      <c r="K82" s="7"/>
      <c r="L82" s="7"/>
      <c r="M82" s="7"/>
      <c r="N82" s="7"/>
      <c r="O82" s="7"/>
      <c r="P82" s="7"/>
      <c r="Q82" s="7"/>
      <c r="R82" s="7"/>
    </row>
    <row r="83" spans="2:18">
      <c r="B83" s="39" t="s">
        <v>37</v>
      </c>
      <c r="C83" s="48"/>
      <c r="D83" s="48">
        <f>-D59</f>
        <v>17.299999999995634</v>
      </c>
      <c r="E83" s="48">
        <f>-E59</f>
        <v>1616.3600000000006</v>
      </c>
      <c r="F83" s="48">
        <f>-F59</f>
        <v>1929.8459999999905</v>
      </c>
      <c r="G83" s="49">
        <f>-G59</f>
        <v>2260.0260000000053</v>
      </c>
      <c r="H83" s="7"/>
      <c r="I83" s="7"/>
      <c r="J83" s="7"/>
      <c r="K83" s="7"/>
      <c r="L83" s="7"/>
      <c r="M83" s="7"/>
      <c r="N83" s="7"/>
      <c r="O83" s="7"/>
      <c r="P83" s="7"/>
      <c r="Q83" s="7"/>
      <c r="R83" s="7"/>
    </row>
    <row r="84" spans="2:18">
      <c r="B84" s="39" t="s">
        <v>10</v>
      </c>
      <c r="C84" s="48"/>
      <c r="D84" s="48">
        <f>-D19</f>
        <v>-1.8</v>
      </c>
      <c r="E84" s="48">
        <f>-E19</f>
        <v>0</v>
      </c>
      <c r="F84" s="48">
        <f>-F19</f>
        <v>0</v>
      </c>
      <c r="G84" s="49">
        <f>-G19</f>
        <v>0</v>
      </c>
      <c r="H84" s="7"/>
      <c r="I84" s="7"/>
      <c r="J84" s="7"/>
      <c r="K84" s="7"/>
      <c r="L84" s="7"/>
      <c r="M84" s="7"/>
      <c r="N84" s="7"/>
      <c r="O84" s="7"/>
      <c r="P84" s="7"/>
      <c r="Q84" s="7"/>
      <c r="R84" s="7"/>
    </row>
    <row r="85" spans="2:18">
      <c r="B85" s="39" t="s">
        <v>17</v>
      </c>
      <c r="C85" s="48"/>
      <c r="D85" s="48">
        <f>-D28</f>
        <v>-17882.2</v>
      </c>
      <c r="E85" s="48">
        <f>-E28</f>
        <v>-19558.574874999998</v>
      </c>
      <c r="F85" s="48">
        <f>-F28</f>
        <v>-20914.396712499994</v>
      </c>
      <c r="G85" s="49">
        <f>-G28</f>
        <v>-23295.776779999997</v>
      </c>
      <c r="H85" s="7"/>
      <c r="I85" s="7"/>
      <c r="J85" s="7"/>
      <c r="K85" s="7"/>
      <c r="L85" s="7"/>
      <c r="M85" s="7"/>
      <c r="N85" s="7"/>
      <c r="O85" s="7"/>
      <c r="P85" s="7"/>
      <c r="Q85" s="7"/>
      <c r="R85" s="7"/>
    </row>
    <row r="86" spans="2:18">
      <c r="B86" s="20" t="s">
        <v>38</v>
      </c>
      <c r="C86" s="21"/>
      <c r="D86" s="21">
        <f>+SUM(D82:D85)</f>
        <v>40859.699999999997</v>
      </c>
      <c r="E86" s="21">
        <f>+SUM(E82:E85)</f>
        <v>42334.960124999998</v>
      </c>
      <c r="F86" s="21">
        <f>+SUM(F82:F85)</f>
        <v>46921.341787499987</v>
      </c>
      <c r="G86" s="22">
        <f>+SUM(G82:G85)</f>
        <v>53533.245219999997</v>
      </c>
      <c r="H86" s="7"/>
      <c r="I86" s="7"/>
      <c r="J86" s="7"/>
      <c r="K86" s="7"/>
      <c r="L86" s="7"/>
      <c r="M86" s="7"/>
      <c r="N86" s="7"/>
      <c r="O86" s="7"/>
      <c r="P86" s="7"/>
      <c r="Q86" s="7"/>
      <c r="R86" s="7"/>
    </row>
    <row r="87" spans="2:18">
      <c r="B87" s="11"/>
      <c r="C87" s="48"/>
      <c r="D87" s="48"/>
      <c r="E87" s="48"/>
      <c r="F87" s="48"/>
      <c r="G87" s="49"/>
      <c r="H87" s="7"/>
      <c r="I87" s="7"/>
      <c r="J87" s="7"/>
      <c r="K87" s="7"/>
      <c r="L87" s="7"/>
      <c r="M87" s="7"/>
      <c r="N87" s="7"/>
      <c r="O87" s="7"/>
      <c r="P87" s="7"/>
      <c r="Q87" s="7"/>
      <c r="R87" s="7"/>
    </row>
    <row r="88" spans="2:18">
      <c r="B88" s="20" t="s">
        <v>28</v>
      </c>
      <c r="C88" s="21"/>
      <c r="D88" s="21">
        <f>+D62</f>
        <v>7569.5</v>
      </c>
      <c r="E88" s="21">
        <f>+E62</f>
        <v>10333.200000000001</v>
      </c>
      <c r="F88" s="21">
        <f>+F62</f>
        <v>11298.2</v>
      </c>
      <c r="G88" s="22">
        <f>+G62</f>
        <v>11599.6</v>
      </c>
      <c r="H88" s="7"/>
      <c r="I88" s="7"/>
      <c r="J88" s="7"/>
      <c r="K88" s="7"/>
      <c r="L88" s="7"/>
      <c r="M88" s="7"/>
      <c r="N88" s="7"/>
      <c r="O88" s="7"/>
      <c r="P88" s="7"/>
      <c r="Q88" s="7"/>
      <c r="R88" s="7"/>
    </row>
    <row r="89" spans="2:18">
      <c r="B89" s="11"/>
      <c r="C89" s="48"/>
      <c r="D89" s="48"/>
      <c r="E89" s="48"/>
      <c r="F89" s="48"/>
      <c r="G89" s="49"/>
      <c r="H89" s="7"/>
      <c r="I89" s="7"/>
      <c r="J89" s="7"/>
      <c r="K89" s="7"/>
      <c r="L89" s="7"/>
      <c r="M89" s="7"/>
      <c r="N89" s="7"/>
      <c r="O89" s="7"/>
      <c r="P89" s="7"/>
      <c r="Q89" s="7"/>
      <c r="R89" s="7"/>
    </row>
    <row r="90" spans="2:18">
      <c r="B90" s="20" t="s">
        <v>39</v>
      </c>
      <c r="C90" s="21"/>
      <c r="D90" s="21">
        <f>+D86-D88</f>
        <v>33290.199999999997</v>
      </c>
      <c r="E90" s="21">
        <f>+E86-E88</f>
        <v>32001.760124999997</v>
      </c>
      <c r="F90" s="21">
        <f>+F86-F88</f>
        <v>35623.14178749999</v>
      </c>
      <c r="G90" s="22">
        <f>+G86-G88</f>
        <v>41933.645219999999</v>
      </c>
      <c r="H90" s="7"/>
      <c r="I90" s="7"/>
      <c r="J90" s="7"/>
      <c r="K90" s="7"/>
      <c r="L90" s="7"/>
      <c r="M90" s="7"/>
      <c r="N90" s="7"/>
      <c r="O90" s="7"/>
      <c r="P90" s="7"/>
      <c r="Q90" s="7"/>
      <c r="R90" s="7"/>
    </row>
    <row r="91" spans="2:18">
      <c r="B91" s="76"/>
      <c r="C91" s="56"/>
      <c r="D91" s="77"/>
      <c r="E91" s="57">
        <f>+E90/D90-1</f>
        <v>-3.8703278292109955E-2</v>
      </c>
      <c r="F91" s="57">
        <f t="shared" ref="F91:G91" si="5">+F90/E90-1</f>
        <v>0.11316195260369266</v>
      </c>
      <c r="G91" s="58">
        <f t="shared" si="5"/>
        <v>0.17714617846296576</v>
      </c>
      <c r="H91" s="7"/>
      <c r="I91" s="7"/>
      <c r="J91" s="7"/>
      <c r="K91" s="7"/>
      <c r="L91" s="7"/>
      <c r="M91" s="7"/>
      <c r="N91" s="7"/>
      <c r="O91" s="7"/>
      <c r="P91" s="7"/>
      <c r="Q91" s="7"/>
      <c r="R91" s="7"/>
    </row>
    <row r="92" spans="2:18">
      <c r="H92" s="7"/>
      <c r="I92" s="7"/>
      <c r="J92" s="7"/>
      <c r="K92" s="7"/>
      <c r="L92" s="7"/>
      <c r="M92" s="7"/>
      <c r="N92" s="7"/>
      <c r="O92" s="7"/>
      <c r="P92" s="7"/>
      <c r="Q92" s="7"/>
      <c r="R92" s="7"/>
    </row>
    <row r="93" spans="2:18">
      <c r="H93" s="7"/>
      <c r="I93" s="7"/>
      <c r="J93" s="7"/>
      <c r="K93" s="7"/>
      <c r="L93" s="7"/>
      <c r="M93" s="7"/>
      <c r="N93" s="7"/>
      <c r="O93" s="7"/>
      <c r="P93" s="7"/>
      <c r="Q93" s="7"/>
      <c r="R93" s="7"/>
    </row>
    <row r="94" spans="2:18">
      <c r="P94" s="7"/>
      <c r="Q94" s="7"/>
      <c r="R94" s="7"/>
    </row>
    <row r="95" spans="2:18">
      <c r="Q95" s="7"/>
      <c r="R95" s="7"/>
    </row>
    <row r="96" spans="2:18">
      <c r="B96" s="8" t="s">
        <v>64</v>
      </c>
      <c r="C96" s="9"/>
      <c r="D96" s="9"/>
      <c r="E96" s="9"/>
      <c r="F96" s="9"/>
      <c r="G96" s="10"/>
    </row>
    <row r="97" spans="2:7">
      <c r="B97" s="12" t="s">
        <v>2</v>
      </c>
      <c r="C97" s="13" t="s">
        <v>40</v>
      </c>
      <c r="D97" s="13" t="s">
        <v>41</v>
      </c>
      <c r="E97" s="13" t="s">
        <v>42</v>
      </c>
      <c r="F97" s="13" t="s">
        <v>43</v>
      </c>
      <c r="G97" s="14" t="s">
        <v>44</v>
      </c>
    </row>
    <row r="98" spans="2:7">
      <c r="B98" s="16"/>
      <c r="C98" s="17"/>
      <c r="D98" s="18"/>
      <c r="E98" s="18"/>
      <c r="F98" s="18"/>
      <c r="G98" s="19"/>
    </row>
    <row r="99" spans="2:7">
      <c r="B99" s="20" t="s">
        <v>45</v>
      </c>
      <c r="C99" s="21">
        <v>301705</v>
      </c>
      <c r="D99" s="21">
        <v>315679.90000000002</v>
      </c>
      <c r="E99" s="21">
        <f>+D99*(1+E100)</f>
        <v>325150.29700000002</v>
      </c>
      <c r="F99" s="21">
        <f t="shared" ref="F99:G99" si="6">+E99*(1+F100)</f>
        <v>334904.80591000005</v>
      </c>
      <c r="G99" s="21">
        <f t="shared" si="6"/>
        <v>344951.95008730004</v>
      </c>
    </row>
    <row r="100" spans="2:7">
      <c r="B100" s="23" t="s">
        <v>3</v>
      </c>
      <c r="D100" s="24">
        <f>+D99/C99-1</f>
        <v>4.6319749424106327E-2</v>
      </c>
      <c r="E100" s="24">
        <v>0.03</v>
      </c>
      <c r="F100" s="24">
        <v>0.03</v>
      </c>
      <c r="G100" s="24">
        <v>0.03</v>
      </c>
    </row>
    <row r="101" spans="2:7">
      <c r="B101" s="23"/>
      <c r="C101" s="26"/>
      <c r="D101" s="26"/>
      <c r="E101" s="26"/>
      <c r="F101" s="26"/>
      <c r="G101" s="27"/>
    </row>
    <row r="102" spans="2:7">
      <c r="B102" s="20" t="s">
        <v>8</v>
      </c>
      <c r="C102" s="21">
        <v>52082.400000000001</v>
      </c>
      <c r="D102" s="21">
        <v>58726.400000000001</v>
      </c>
      <c r="E102" s="21">
        <f>+E103*E99</f>
        <v>45521.041580000005</v>
      </c>
      <c r="F102" s="21">
        <f t="shared" ref="F102:G102" si="7">+F103*F99</f>
        <v>46886.672827400012</v>
      </c>
      <c r="G102" s="21">
        <f t="shared" si="7"/>
        <v>48293.273012222009</v>
      </c>
    </row>
    <row r="103" spans="2:7">
      <c r="B103" s="23" t="s">
        <v>9</v>
      </c>
      <c r="C103" s="28">
        <f>+C102/C99</f>
        <v>0.17262690376361015</v>
      </c>
      <c r="D103" s="28">
        <f>+D102/D99</f>
        <v>0.18603148315746423</v>
      </c>
      <c r="E103" s="28">
        <v>0.14000000000000001</v>
      </c>
      <c r="F103" s="28">
        <v>0.14000000000000001</v>
      </c>
      <c r="G103" s="28">
        <v>0.14000000000000001</v>
      </c>
    </row>
    <row r="104" spans="2:7">
      <c r="B104" s="11"/>
      <c r="G104" s="30"/>
    </row>
    <row r="105" spans="2:7">
      <c r="B105" s="20" t="s">
        <v>7</v>
      </c>
      <c r="C105" s="21">
        <v>2866.9</v>
      </c>
      <c r="D105" s="21">
        <v>3207.5</v>
      </c>
      <c r="E105" s="21">
        <v>3788.9</v>
      </c>
      <c r="F105" s="21">
        <v>4519.3</v>
      </c>
      <c r="G105" s="22">
        <v>4971.3</v>
      </c>
    </row>
    <row r="106" spans="2:7">
      <c r="B106" s="23" t="s">
        <v>3</v>
      </c>
      <c r="C106" s="28"/>
      <c r="D106" s="28">
        <f>+D105/C105-1</f>
        <v>0.11880428337228355</v>
      </c>
      <c r="E106" s="28">
        <f>+E105/D105-1</f>
        <v>0.18126266562743565</v>
      </c>
      <c r="F106" s="28">
        <f>+F105/E105-1</f>
        <v>0.19277362822982935</v>
      </c>
      <c r="G106" s="29">
        <f>+G105/F105-1</f>
        <v>0.10001548912442182</v>
      </c>
    </row>
    <row r="107" spans="2:7">
      <c r="B107" s="23"/>
      <c r="D107" s="28"/>
      <c r="E107" s="28"/>
      <c r="F107" s="28"/>
      <c r="G107" s="29"/>
    </row>
    <row r="108" spans="2:7">
      <c r="B108" s="20" t="s">
        <v>5</v>
      </c>
      <c r="C108" s="21">
        <v>49215.5</v>
      </c>
      <c r="D108" s="21">
        <v>55518.9</v>
      </c>
      <c r="E108" s="21">
        <f>+E102-E105</f>
        <v>41732.141580000003</v>
      </c>
      <c r="F108" s="21">
        <f>+F102-F105</f>
        <v>42367.37282740001</v>
      </c>
      <c r="G108" s="22">
        <f>+G102-G105</f>
        <v>43321.973012222006</v>
      </c>
    </row>
    <row r="109" spans="2:7">
      <c r="B109" s="23" t="s">
        <v>6</v>
      </c>
      <c r="C109" s="28">
        <f>+C108/C99</f>
        <v>0.16312457533020666</v>
      </c>
      <c r="D109" s="28">
        <f>+D108/D99</f>
        <v>0.17587087426218773</v>
      </c>
      <c r="E109" s="28">
        <f t="shared" ref="E109" si="8">+E108/E99</f>
        <v>0.12834723500191053</v>
      </c>
      <c r="F109" s="28">
        <f t="shared" ref="F109" si="9">+F108/F99</f>
        <v>0.12650571768380511</v>
      </c>
      <c r="G109" s="29">
        <f t="shared" ref="G109" si="10">+G108/G99</f>
        <v>0.12558842760928915</v>
      </c>
    </row>
    <row r="110" spans="2:7">
      <c r="B110" s="11"/>
      <c r="G110" s="30"/>
    </row>
    <row r="111" spans="2:7">
      <c r="B111" s="20" t="s">
        <v>10</v>
      </c>
      <c r="C111" s="21">
        <v>168.2</v>
      </c>
      <c r="D111" s="21">
        <v>1.8</v>
      </c>
      <c r="E111" s="21">
        <v>0</v>
      </c>
      <c r="F111" s="21">
        <v>0</v>
      </c>
      <c r="G111" s="22">
        <v>0</v>
      </c>
    </row>
    <row r="112" spans="2:7">
      <c r="B112" s="39" t="s">
        <v>11</v>
      </c>
      <c r="C112" s="40">
        <f>+C111/C99</f>
        <v>5.5749821845842791E-4</v>
      </c>
      <c r="D112" s="40">
        <f>+D111/D99</f>
        <v>5.701978491503577E-6</v>
      </c>
      <c r="E112" s="40">
        <f>+E111/E99</f>
        <v>0</v>
      </c>
      <c r="F112" s="40">
        <f>+F111/F99</f>
        <v>0</v>
      </c>
      <c r="G112" s="41">
        <f>+G111/G99</f>
        <v>0</v>
      </c>
    </row>
    <row r="113" spans="2:7">
      <c r="B113" s="20" t="s">
        <v>12</v>
      </c>
      <c r="C113" s="42">
        <v>2057.8000000000002</v>
      </c>
      <c r="D113" s="42">
        <v>2340.6</v>
      </c>
      <c r="E113" s="21">
        <v>4138.2</v>
      </c>
      <c r="F113" s="42">
        <v>3685.2</v>
      </c>
      <c r="G113" s="128">
        <v>3281.9</v>
      </c>
    </row>
    <row r="114" spans="2:7">
      <c r="B114" s="39" t="s">
        <v>13</v>
      </c>
      <c r="C114" s="40">
        <f>+C113/C99</f>
        <v>6.8205697618534669E-3</v>
      </c>
      <c r="D114" s="40">
        <f>+D113/D99</f>
        <v>7.4144726984518173E-3</v>
      </c>
      <c r="E114" s="40">
        <f>+E113/E99</f>
        <v>1.2727037429093905E-2</v>
      </c>
      <c r="F114" s="40">
        <f>+F113/F99</f>
        <v>1.1003723849189356E-2</v>
      </c>
      <c r="G114" s="41">
        <f>+G113/G99</f>
        <v>9.5140786975386592E-3</v>
      </c>
    </row>
    <row r="115" spans="2:7">
      <c r="B115" s="20" t="s">
        <v>14</v>
      </c>
      <c r="C115" s="45">
        <f>+C113-C111</f>
        <v>1889.6000000000001</v>
      </c>
      <c r="D115" s="45">
        <f>+D113-D111</f>
        <v>2338.7999999999997</v>
      </c>
      <c r="E115" s="45">
        <f>+E113-E111</f>
        <v>4138.2</v>
      </c>
      <c r="F115" s="45">
        <f>+F113-F111</f>
        <v>3685.2</v>
      </c>
      <c r="G115" s="46">
        <f>+G113-G111</f>
        <v>3281.9</v>
      </c>
    </row>
    <row r="116" spans="2:7">
      <c r="B116" s="20"/>
      <c r="C116" s="45"/>
      <c r="D116" s="45"/>
      <c r="E116" s="45"/>
      <c r="F116" s="45"/>
      <c r="G116" s="46"/>
    </row>
    <row r="117" spans="2:7">
      <c r="B117" s="47" t="s">
        <v>15</v>
      </c>
      <c r="C117" s="45">
        <v>4126.1000000000004</v>
      </c>
      <c r="D117" s="45">
        <v>2665.7</v>
      </c>
      <c r="E117" s="45">
        <v>3500</v>
      </c>
      <c r="F117" s="45">
        <v>3500</v>
      </c>
      <c r="G117" s="46">
        <v>3500</v>
      </c>
    </row>
    <row r="118" spans="2:7">
      <c r="B118" s="47"/>
      <c r="C118" s="45"/>
      <c r="D118" s="45"/>
      <c r="E118" s="45"/>
      <c r="F118" s="45"/>
      <c r="G118" s="46"/>
    </row>
    <row r="119" spans="2:7">
      <c r="B119" s="20" t="s">
        <v>16</v>
      </c>
      <c r="C119" s="21">
        <f>+C108+C115+C117</f>
        <v>55231.199999999997</v>
      </c>
      <c r="D119" s="21">
        <f>+D108+D115+D117</f>
        <v>60523.4</v>
      </c>
      <c r="E119" s="21">
        <f>+E108+E115+E117</f>
        <v>49370.34158</v>
      </c>
      <c r="F119" s="21">
        <f>+F108+F115+F117</f>
        <v>49552.572827400007</v>
      </c>
      <c r="G119" s="22">
        <f>+G108+G115+G117</f>
        <v>50103.873012222008</v>
      </c>
    </row>
    <row r="120" spans="2:7">
      <c r="B120" s="39" t="s">
        <v>17</v>
      </c>
      <c r="C120" s="48">
        <v>16728.7</v>
      </c>
      <c r="D120" s="48">
        <v>17882.2</v>
      </c>
      <c r="E120" s="48">
        <f>+E121*E119</f>
        <v>15057.954181900001</v>
      </c>
      <c r="F120" s="48">
        <f t="shared" ref="F120" si="11">+F121*F119</f>
        <v>15113.534712357001</v>
      </c>
      <c r="G120" s="49">
        <f t="shared" ref="G120" si="12">+G121*G119</f>
        <v>15281.681268727712</v>
      </c>
    </row>
    <row r="121" spans="2:7">
      <c r="B121" s="23" t="s">
        <v>18</v>
      </c>
      <c r="C121" s="28">
        <f>+C120/C119</f>
        <v>0.30288496357131478</v>
      </c>
      <c r="D121" s="28">
        <f>+D120/D119</f>
        <v>0.29545927690777452</v>
      </c>
      <c r="E121" s="28">
        <v>0.30499999999999999</v>
      </c>
      <c r="F121" s="28">
        <v>0.30499999999999999</v>
      </c>
      <c r="G121" s="29">
        <v>0.30499999999999999</v>
      </c>
    </row>
    <row r="122" spans="2:7">
      <c r="B122" s="23"/>
      <c r="C122" s="28"/>
      <c r="D122" s="28"/>
      <c r="E122" s="28"/>
      <c r="F122" s="28"/>
      <c r="G122" s="29"/>
    </row>
    <row r="123" spans="2:7">
      <c r="B123" s="20" t="s">
        <v>68</v>
      </c>
      <c r="C123" s="127">
        <f>+C119-C120</f>
        <v>38502.5</v>
      </c>
      <c r="D123" s="127">
        <f>+D119-D120</f>
        <v>42641.2</v>
      </c>
      <c r="E123" s="127">
        <f t="shared" ref="E123:G123" si="13">+E119-E120</f>
        <v>34312.3873981</v>
      </c>
      <c r="F123" s="127">
        <f t="shared" si="13"/>
        <v>34439.038115043004</v>
      </c>
      <c r="G123" s="129">
        <f t="shared" si="13"/>
        <v>34822.191743494295</v>
      </c>
    </row>
    <row r="124" spans="2:7">
      <c r="B124" s="50" t="s">
        <v>67</v>
      </c>
      <c r="C124" s="48">
        <v>4650.1000000000004</v>
      </c>
      <c r="D124" s="48">
        <v>-390.3</v>
      </c>
      <c r="E124" s="48">
        <v>0</v>
      </c>
      <c r="F124" s="48">
        <v>0</v>
      </c>
      <c r="G124" s="49">
        <v>0</v>
      </c>
    </row>
    <row r="125" spans="2:7">
      <c r="B125" s="20" t="s">
        <v>19</v>
      </c>
      <c r="C125" s="45">
        <f>+C123+C124</f>
        <v>43152.6</v>
      </c>
      <c r="D125" s="45">
        <f>+D123+D124</f>
        <v>42250.899999999994</v>
      </c>
      <c r="E125" s="45">
        <f t="shared" ref="E125" si="14">+E123+E124</f>
        <v>34312.3873981</v>
      </c>
      <c r="F125" s="45">
        <f t="shared" ref="F125" si="15">+F123+F124</f>
        <v>34439.038115043004</v>
      </c>
      <c r="G125" s="46">
        <f t="shared" ref="G125" si="16">+G123+G124</f>
        <v>34822.191743494295</v>
      </c>
    </row>
    <row r="126" spans="2:7">
      <c r="B126" s="11"/>
      <c r="C126" s="51"/>
      <c r="D126" s="51"/>
      <c r="E126" s="51"/>
      <c r="F126" s="51"/>
      <c r="G126" s="52"/>
    </row>
    <row r="127" spans="2:7">
      <c r="B127" s="39" t="s">
        <v>20</v>
      </c>
      <c r="C127" s="48">
        <v>2163.9369710000001</v>
      </c>
      <c r="D127" s="48">
        <v>2163.9369710000001</v>
      </c>
      <c r="E127" s="48">
        <v>2163.9369710000001</v>
      </c>
      <c r="F127" s="48">
        <v>2163.9369710000001</v>
      </c>
      <c r="G127" s="49">
        <v>2163.9369710000001</v>
      </c>
    </row>
    <row r="128" spans="2:7">
      <c r="B128" s="11"/>
      <c r="C128" s="51"/>
      <c r="D128" s="51"/>
      <c r="E128" s="51"/>
      <c r="G128" s="30"/>
    </row>
    <row r="129" spans="2:7">
      <c r="B129" s="20" t="s">
        <v>46</v>
      </c>
      <c r="C129" s="53">
        <f>+C125/C127</f>
        <v>19.941708366883852</v>
      </c>
      <c r="D129" s="53">
        <f>+D125/D127</f>
        <v>19.525014159943382</v>
      </c>
      <c r="E129" s="53">
        <f>+E125/E127</f>
        <v>15.856463408101732</v>
      </c>
      <c r="F129" s="53">
        <f>+F125/F127</f>
        <v>15.91499132210307</v>
      </c>
      <c r="G129" s="54">
        <f>+G125/G127</f>
        <v>16.092054533086628</v>
      </c>
    </row>
    <row r="130" spans="2:7">
      <c r="B130" s="55" t="s">
        <v>21</v>
      </c>
      <c r="C130" s="56"/>
      <c r="D130" s="57">
        <f>+D129/C129-1</f>
        <v>-2.0895612315364742E-2</v>
      </c>
      <c r="E130" s="57">
        <f>+E129/D129-1</f>
        <v>-0.18788978700808723</v>
      </c>
      <c r="F130" s="57">
        <f>+F129/E129-1</f>
        <v>3.6911076887065075E-3</v>
      </c>
      <c r="G130" s="58">
        <f>+G129/F129-1</f>
        <v>1.1125561264846429E-2</v>
      </c>
    </row>
    <row r="131" spans="2:7">
      <c r="B131" s="11"/>
      <c r="G131" s="30"/>
    </row>
    <row r="132" spans="2:7">
      <c r="B132" s="60"/>
      <c r="C132" s="61"/>
      <c r="D132" s="61"/>
      <c r="E132" s="61"/>
      <c r="F132" s="61"/>
      <c r="G132" s="62"/>
    </row>
    <row r="133" spans="2:7">
      <c r="B133" s="63" t="s">
        <v>22</v>
      </c>
      <c r="C133" s="64"/>
      <c r="D133" s="64"/>
      <c r="E133" s="64"/>
      <c r="F133" s="64"/>
      <c r="G133" s="65"/>
    </row>
    <row r="134" spans="2:7">
      <c r="B134" s="66" t="s">
        <v>23</v>
      </c>
      <c r="C134" s="67"/>
      <c r="D134" s="67"/>
      <c r="E134" s="67"/>
      <c r="F134" s="67"/>
      <c r="G134" s="68"/>
    </row>
    <row r="135" spans="2:7">
      <c r="B135" s="20" t="s">
        <v>24</v>
      </c>
      <c r="C135" s="45">
        <v>26026.799999999999</v>
      </c>
      <c r="D135" s="45">
        <v>25283.599999999999</v>
      </c>
      <c r="E135" s="21">
        <f>+E137*E99</f>
        <v>27637.775245000004</v>
      </c>
      <c r="F135" s="21">
        <f>+F137*F99</f>
        <v>28466.908502350008</v>
      </c>
      <c r="G135" s="22">
        <f>+G137*G99</f>
        <v>29320.915757420506</v>
      </c>
    </row>
    <row r="136" spans="2:7">
      <c r="B136" s="23" t="s">
        <v>3</v>
      </c>
      <c r="C136" s="28"/>
      <c r="D136" s="28">
        <f>+D135/C135-1</f>
        <v>-2.8555181582061606E-2</v>
      </c>
      <c r="E136" s="28">
        <f>+E135/D135-1</f>
        <v>9.311076132354601E-2</v>
      </c>
      <c r="F136" s="28">
        <f>+F135/E135-1</f>
        <v>3.0000000000000249E-2</v>
      </c>
      <c r="G136" s="29">
        <f>+G135/F135-1</f>
        <v>2.9999999999999805E-2</v>
      </c>
    </row>
    <row r="137" spans="2:7">
      <c r="B137" s="23" t="s">
        <v>4</v>
      </c>
      <c r="C137" s="28">
        <f>+C135/C99</f>
        <v>8.6265723140153461E-2</v>
      </c>
      <c r="D137" s="28">
        <f>+D135/D99</f>
        <v>8.0092524104322119E-2</v>
      </c>
      <c r="E137" s="28">
        <v>8.5000000000000006E-2</v>
      </c>
      <c r="F137" s="28">
        <v>8.5000000000000006E-2</v>
      </c>
      <c r="G137" s="29">
        <v>8.5000000000000006E-2</v>
      </c>
    </row>
    <row r="138" spans="2:7">
      <c r="B138" s="11"/>
      <c r="D138" s="69"/>
      <c r="E138" s="69"/>
      <c r="F138" s="69"/>
      <c r="G138" s="70"/>
    </row>
    <row r="139" spans="2:7">
      <c r="B139" s="20" t="s">
        <v>25</v>
      </c>
      <c r="C139" s="45">
        <v>7829.4</v>
      </c>
      <c r="D139" s="45">
        <v>10645.2</v>
      </c>
      <c r="E139" s="45">
        <f>+E141*E99</f>
        <v>9754.5089100000005</v>
      </c>
      <c r="F139" s="45">
        <f>+F141*F99</f>
        <v>10047.144177300001</v>
      </c>
      <c r="G139" s="46">
        <f>+G141*G99</f>
        <v>10348.558502619</v>
      </c>
    </row>
    <row r="140" spans="2:7">
      <c r="B140" s="23" t="s">
        <v>3</v>
      </c>
      <c r="C140" s="28"/>
      <c r="D140" s="28">
        <f>+D139/C139-1</f>
        <v>0.35964441719672013</v>
      </c>
      <c r="E140" s="28">
        <f>+E139/D139-1</f>
        <v>-8.3670676924811227E-2</v>
      </c>
      <c r="F140" s="28">
        <f>+F139/E139-1</f>
        <v>3.0000000000000027E-2</v>
      </c>
      <c r="G140" s="29">
        <f>+G139/F139-1</f>
        <v>3.0000000000000027E-2</v>
      </c>
    </row>
    <row r="141" spans="2:7">
      <c r="B141" s="23" t="s">
        <v>4</v>
      </c>
      <c r="C141" s="28">
        <f>+C139/C99</f>
        <v>2.595051457549593E-2</v>
      </c>
      <c r="D141" s="28">
        <f>+D139/D99</f>
        <v>3.3721500798752156E-2</v>
      </c>
      <c r="E141" s="28">
        <v>0.03</v>
      </c>
      <c r="F141" s="28">
        <v>0.03</v>
      </c>
      <c r="G141" s="29">
        <v>0.03</v>
      </c>
    </row>
    <row r="142" spans="2:7">
      <c r="B142" s="11"/>
      <c r="D142" s="69"/>
      <c r="E142" s="69"/>
      <c r="F142" s="69"/>
      <c r="G142" s="70"/>
    </row>
    <row r="143" spans="2:7">
      <c r="B143" s="20" t="s">
        <v>26</v>
      </c>
      <c r="C143" s="45">
        <v>52889</v>
      </c>
      <c r="D143" s="45">
        <v>54978.9</v>
      </c>
      <c r="E143" s="45">
        <f>+E145*E99</f>
        <v>56901.301975000002</v>
      </c>
      <c r="F143" s="45">
        <f>+F145*F99</f>
        <v>58608.341034250006</v>
      </c>
      <c r="G143" s="46">
        <f>+G145*G99</f>
        <v>60366.5912652775</v>
      </c>
    </row>
    <row r="144" spans="2:7">
      <c r="B144" s="23" t="s">
        <v>3</v>
      </c>
      <c r="C144" s="28"/>
      <c r="D144" s="28">
        <f>+D143/C143-1</f>
        <v>3.951483295203162E-2</v>
      </c>
      <c r="E144" s="28">
        <f>+E143/D143-1</f>
        <v>3.4966177478996441E-2</v>
      </c>
      <c r="F144" s="28">
        <f>+F143/E143-1</f>
        <v>3.0000000000000027E-2</v>
      </c>
      <c r="G144" s="29">
        <f>+G143/F143-1</f>
        <v>2.9999999999999805E-2</v>
      </c>
    </row>
    <row r="145" spans="2:7">
      <c r="B145" s="23" t="s">
        <v>4</v>
      </c>
      <c r="C145" s="28">
        <f>+C143/C99</f>
        <v>0.1753003761952901</v>
      </c>
      <c r="D145" s="28">
        <f>+D143/D99</f>
        <v>0.17416028071473666</v>
      </c>
      <c r="E145" s="28">
        <v>0.17499999999999999</v>
      </c>
      <c r="F145" s="28">
        <v>0.17499999999999999</v>
      </c>
      <c r="G145" s="29">
        <v>0.17499999999999999</v>
      </c>
    </row>
    <row r="146" spans="2:7">
      <c r="B146" s="11"/>
      <c r="G146" s="30"/>
    </row>
    <row r="147" spans="2:7">
      <c r="B147" s="20" t="s">
        <v>23</v>
      </c>
      <c r="C147" s="21">
        <f>+C135+C139-C143</f>
        <v>-19032.800000000003</v>
      </c>
      <c r="D147" s="21">
        <f>+D135+D139-D143</f>
        <v>-19050.099999999999</v>
      </c>
      <c r="E147" s="21">
        <f>+E135+E139-E143</f>
        <v>-19509.017820000001</v>
      </c>
      <c r="F147" s="21">
        <f>+F135+F139-F143</f>
        <v>-20094.288354600001</v>
      </c>
      <c r="G147" s="22">
        <f>+G135+G139-G143</f>
        <v>-20697.117005237997</v>
      </c>
    </row>
    <row r="148" spans="2:7">
      <c r="B148" s="23" t="s">
        <v>3</v>
      </c>
      <c r="C148" s="28"/>
      <c r="D148" s="28">
        <f>+D147/C147-1</f>
        <v>9.089571686768938E-4</v>
      </c>
      <c r="E148" s="28">
        <f>+E147/D147-1</f>
        <v>2.4090047821271332E-2</v>
      </c>
      <c r="F148" s="28">
        <f>+F147/E147-1</f>
        <v>3.0000000000000027E-2</v>
      </c>
      <c r="G148" s="29">
        <f>+G147/F147-1</f>
        <v>2.9999999999999805E-2</v>
      </c>
    </row>
    <row r="149" spans="2:7">
      <c r="B149" s="23" t="s">
        <v>4</v>
      </c>
      <c r="C149" s="28">
        <f>+C147/C99</f>
        <v>-6.3084138479640714E-2</v>
      </c>
      <c r="D149" s="28">
        <f>+D147/D99</f>
        <v>-6.0346255811662378E-2</v>
      </c>
      <c r="E149" s="28">
        <f>+E147/E99</f>
        <v>-0.06</v>
      </c>
      <c r="F149" s="28">
        <f>+F147/F99</f>
        <v>-5.9999999999999991E-2</v>
      </c>
      <c r="G149" s="29">
        <f>+G147/G99</f>
        <v>-5.9999999999999984E-2</v>
      </c>
    </row>
    <row r="150" spans="2:7">
      <c r="B150" s="23"/>
      <c r="C150" s="71"/>
      <c r="D150" s="71"/>
      <c r="E150" s="71"/>
      <c r="F150" s="71"/>
      <c r="G150" s="72"/>
    </row>
    <row r="151" spans="2:7">
      <c r="B151" s="20" t="s">
        <v>27</v>
      </c>
      <c r="C151" s="21"/>
      <c r="D151" s="21">
        <f>+D147-C147</f>
        <v>-17.299999999995634</v>
      </c>
      <c r="E151" s="21">
        <f>+E147-D147</f>
        <v>-458.91782000000239</v>
      </c>
      <c r="F151" s="21">
        <f>+F147-E147</f>
        <v>-585.27053460000025</v>
      </c>
      <c r="G151" s="22">
        <f>+G147-F147</f>
        <v>-602.82865063799545</v>
      </c>
    </row>
    <row r="152" spans="2:7">
      <c r="B152" s="23" t="s">
        <v>3</v>
      </c>
      <c r="C152" s="71"/>
      <c r="D152" s="71"/>
      <c r="E152" s="28">
        <f>+E151/D151-1</f>
        <v>25.527041618503944</v>
      </c>
      <c r="F152" s="28">
        <f>+F151/E151-1</f>
        <v>0.27532754034261986</v>
      </c>
      <c r="G152" s="29">
        <f>+G151/F151-1</f>
        <v>2.9999999999991811E-2</v>
      </c>
    </row>
    <row r="153" spans="2:7">
      <c r="B153" s="23"/>
      <c r="C153" s="71"/>
      <c r="D153" s="71"/>
      <c r="E153" s="71"/>
      <c r="F153" s="71"/>
      <c r="G153" s="72"/>
    </row>
    <row r="154" spans="2:7">
      <c r="B154" s="20" t="s">
        <v>28</v>
      </c>
      <c r="C154" s="69">
        <v>5265.4</v>
      </c>
      <c r="D154" s="69">
        <v>7569.5</v>
      </c>
      <c r="E154" s="21">
        <v>10333.200000000001</v>
      </c>
      <c r="F154" s="69">
        <v>11298.2</v>
      </c>
      <c r="G154" s="70">
        <v>11599.6</v>
      </c>
    </row>
    <row r="155" spans="2:7">
      <c r="B155" s="23" t="s">
        <v>3</v>
      </c>
      <c r="C155" s="71"/>
      <c r="D155" s="28">
        <f>+D154/C154-1</f>
        <v>0.43759258555855207</v>
      </c>
      <c r="E155" s="28">
        <f>+E154/D154-1</f>
        <v>0.36510998084417734</v>
      </c>
      <c r="F155" s="28">
        <f>+F154/E154-1</f>
        <v>9.3388301784539163E-2</v>
      </c>
      <c r="G155" s="29">
        <f>+G154/F154-1</f>
        <v>2.6676815775964258E-2</v>
      </c>
    </row>
    <row r="156" spans="2:7">
      <c r="B156" s="23"/>
      <c r="C156" s="71"/>
      <c r="D156" s="71"/>
      <c r="E156" s="71"/>
      <c r="F156" s="71"/>
      <c r="G156" s="72"/>
    </row>
    <row r="157" spans="2:7">
      <c r="B157" s="20" t="s">
        <v>29</v>
      </c>
      <c r="C157" s="73"/>
      <c r="D157" s="73">
        <f>+D151+D154</f>
        <v>7552.2000000000044</v>
      </c>
      <c r="E157" s="73">
        <f>+E151+E154</f>
        <v>9874.2821799999983</v>
      </c>
      <c r="F157" s="73">
        <f>+F151+F154</f>
        <v>10712.9294654</v>
      </c>
      <c r="G157" s="74">
        <f>+G151+G154</f>
        <v>10996.771349362005</v>
      </c>
    </row>
    <row r="158" spans="2:7">
      <c r="B158" s="23" t="s">
        <v>3</v>
      </c>
      <c r="C158" s="71"/>
      <c r="D158" s="71"/>
      <c r="E158" s="28">
        <f>+E157/D157-1</f>
        <v>0.30747095945552183</v>
      </c>
      <c r="F158" s="28">
        <f>+F157/E157-1</f>
        <v>8.4932481178090269E-2</v>
      </c>
      <c r="G158" s="29">
        <f>+G157/F157-1</f>
        <v>2.6495263025742899E-2</v>
      </c>
    </row>
    <row r="159" spans="2:7">
      <c r="B159" s="11"/>
      <c r="G159" s="30"/>
    </row>
    <row r="160" spans="2:7">
      <c r="B160" s="66" t="s">
        <v>30</v>
      </c>
      <c r="C160" s="67"/>
      <c r="D160" s="67"/>
      <c r="E160" s="67"/>
      <c r="F160" s="67"/>
      <c r="G160" s="68"/>
    </row>
    <row r="161" spans="2:7">
      <c r="B161" s="20" t="s">
        <v>31</v>
      </c>
      <c r="C161" s="21">
        <v>0</v>
      </c>
      <c r="D161" s="21">
        <v>0</v>
      </c>
      <c r="E161" s="21">
        <v>0</v>
      </c>
      <c r="F161" s="21">
        <v>0</v>
      </c>
      <c r="G161" s="22">
        <v>0</v>
      </c>
    </row>
    <row r="162" spans="2:7">
      <c r="B162" s="11"/>
      <c r="C162" s="48"/>
      <c r="D162" s="48"/>
      <c r="E162" s="48"/>
      <c r="F162" s="48"/>
      <c r="G162" s="49"/>
    </row>
    <row r="163" spans="2:7">
      <c r="B163" s="20" t="s">
        <v>32</v>
      </c>
      <c r="C163" s="21">
        <v>25375.599999999999</v>
      </c>
      <c r="D163" s="21">
        <v>27588.2</v>
      </c>
      <c r="E163" s="21">
        <v>24568.3</v>
      </c>
      <c r="F163" s="21">
        <v>21879</v>
      </c>
      <c r="G163" s="22">
        <v>19830.900000000001</v>
      </c>
    </row>
    <row r="164" spans="2:7">
      <c r="B164" s="11"/>
      <c r="C164" s="48"/>
      <c r="D164" s="48"/>
      <c r="E164" s="48"/>
      <c r="F164" s="48"/>
      <c r="G164" s="49"/>
    </row>
    <row r="165" spans="2:7">
      <c r="B165" s="20" t="s">
        <v>33</v>
      </c>
      <c r="C165" s="21">
        <f>+C163-C161</f>
        <v>25375.599999999999</v>
      </c>
      <c r="D165" s="21">
        <f>+D163-D161</f>
        <v>27588.2</v>
      </c>
      <c r="E165" s="21">
        <f>+E163-E161</f>
        <v>24568.3</v>
      </c>
      <c r="F165" s="21">
        <f>+F163-F161</f>
        <v>21879</v>
      </c>
      <c r="G165" s="22">
        <f>+G163-G161</f>
        <v>19830.900000000001</v>
      </c>
    </row>
    <row r="166" spans="2:7">
      <c r="B166" s="11"/>
      <c r="C166" s="48"/>
      <c r="D166" s="48"/>
      <c r="E166" s="48"/>
      <c r="F166" s="48"/>
      <c r="G166" s="49"/>
    </row>
    <row r="167" spans="2:7">
      <c r="B167" s="20" t="s">
        <v>34</v>
      </c>
      <c r="C167" s="21">
        <v>37247.800000000003</v>
      </c>
      <c r="D167" s="21">
        <v>36872.9</v>
      </c>
      <c r="E167" s="21">
        <v>37639.599999999999</v>
      </c>
      <c r="F167" s="21">
        <v>39517.699999999997</v>
      </c>
      <c r="G167" s="22">
        <v>42171.6</v>
      </c>
    </row>
    <row r="168" spans="2:7">
      <c r="B168" s="11"/>
      <c r="C168" s="48"/>
      <c r="D168" s="48"/>
      <c r="E168" s="48"/>
      <c r="F168" s="48"/>
      <c r="G168" s="49"/>
    </row>
    <row r="169" spans="2:7">
      <c r="B169" s="20" t="s">
        <v>35</v>
      </c>
      <c r="C169" s="21">
        <f>+C165+C167</f>
        <v>62623.4</v>
      </c>
      <c r="D169" s="21">
        <f>+D165+D167</f>
        <v>64461.100000000006</v>
      </c>
      <c r="E169" s="21">
        <f>+E165+E167</f>
        <v>62207.899999999994</v>
      </c>
      <c r="F169" s="21">
        <f>+F165+F167</f>
        <v>61396.7</v>
      </c>
      <c r="G169" s="22">
        <f>+G165+G167</f>
        <v>62002.5</v>
      </c>
    </row>
    <row r="170" spans="2:7">
      <c r="B170" s="11"/>
      <c r="G170" s="30"/>
    </row>
    <row r="171" spans="2:7">
      <c r="B171" s="78" t="s">
        <v>48</v>
      </c>
      <c r="C171" s="79"/>
      <c r="D171" s="79"/>
      <c r="E171" s="79"/>
      <c r="F171" s="79"/>
      <c r="G171" s="80"/>
    </row>
    <row r="172" spans="2:7">
      <c r="B172" s="11"/>
      <c r="G172" s="30"/>
    </row>
    <row r="173" spans="2:7">
      <c r="B173" s="20" t="s">
        <v>36</v>
      </c>
      <c r="C173" s="69"/>
      <c r="D173" s="69"/>
      <c r="E173" s="69"/>
      <c r="F173" s="69"/>
      <c r="G173" s="70"/>
    </row>
    <row r="174" spans="2:7">
      <c r="B174" s="39" t="s">
        <v>47</v>
      </c>
      <c r="C174" s="48"/>
      <c r="D174" s="48">
        <f>+D102</f>
        <v>58726.400000000001</v>
      </c>
      <c r="E174" s="48">
        <f>+E102</f>
        <v>45521.041580000005</v>
      </c>
      <c r="F174" s="48">
        <f>+F102</f>
        <v>46886.672827400012</v>
      </c>
      <c r="G174" s="49">
        <f>+G102</f>
        <v>48293.273012222009</v>
      </c>
    </row>
    <row r="175" spans="2:7">
      <c r="B175" s="39" t="s">
        <v>37</v>
      </c>
      <c r="C175" s="48"/>
      <c r="D175" s="48">
        <f>-D151</f>
        <v>17.299999999995634</v>
      </c>
      <c r="E175" s="48">
        <f>-E151</f>
        <v>458.91782000000239</v>
      </c>
      <c r="F175" s="48">
        <f>-F151</f>
        <v>585.27053460000025</v>
      </c>
      <c r="G175" s="49">
        <f>-G151</f>
        <v>602.82865063799545</v>
      </c>
    </row>
    <row r="176" spans="2:7">
      <c r="B176" s="39" t="s">
        <v>10</v>
      </c>
      <c r="C176" s="48"/>
      <c r="D176" s="48">
        <f>-D111</f>
        <v>-1.8</v>
      </c>
      <c r="E176" s="48">
        <f>-E111</f>
        <v>0</v>
      </c>
      <c r="F176" s="48">
        <f>-F111</f>
        <v>0</v>
      </c>
      <c r="G176" s="49">
        <f>-G111</f>
        <v>0</v>
      </c>
    </row>
    <row r="177" spans="2:7">
      <c r="B177" s="39" t="s">
        <v>17</v>
      </c>
      <c r="C177" s="48"/>
      <c r="D177" s="48">
        <f>-D120</f>
        <v>-17882.2</v>
      </c>
      <c r="E177" s="48">
        <f>-E120</f>
        <v>-15057.954181900001</v>
      </c>
      <c r="F177" s="48">
        <f>-F120</f>
        <v>-15113.534712357001</v>
      </c>
      <c r="G177" s="49">
        <f>-G120</f>
        <v>-15281.681268727712</v>
      </c>
    </row>
    <row r="178" spans="2:7">
      <c r="B178" s="20" t="s">
        <v>38</v>
      </c>
      <c r="C178" s="21"/>
      <c r="D178" s="21">
        <f>+SUM(D174:D177)</f>
        <v>40859.699999999997</v>
      </c>
      <c r="E178" s="21">
        <f>+SUM(E174:E177)</f>
        <v>30922.005218100006</v>
      </c>
      <c r="F178" s="21">
        <f>+SUM(F174:F177)</f>
        <v>32358.40864964301</v>
      </c>
      <c r="G178" s="22">
        <f>+SUM(G174:G177)</f>
        <v>33614.420394132292</v>
      </c>
    </row>
    <row r="179" spans="2:7">
      <c r="B179" s="11"/>
      <c r="C179" s="48"/>
      <c r="D179" s="48"/>
      <c r="E179" s="48"/>
      <c r="F179" s="48"/>
      <c r="G179" s="49"/>
    </row>
    <row r="180" spans="2:7">
      <c r="B180" s="20" t="s">
        <v>28</v>
      </c>
      <c r="C180" s="21"/>
      <c r="D180" s="21">
        <f>+D154</f>
        <v>7569.5</v>
      </c>
      <c r="E180" s="21">
        <f>+E154</f>
        <v>10333.200000000001</v>
      </c>
      <c r="F180" s="21">
        <f>+F154</f>
        <v>11298.2</v>
      </c>
      <c r="G180" s="22">
        <f>+G154</f>
        <v>11599.6</v>
      </c>
    </row>
    <row r="181" spans="2:7">
      <c r="B181" s="11"/>
      <c r="C181" s="48"/>
      <c r="D181" s="48"/>
      <c r="E181" s="48"/>
      <c r="F181" s="48"/>
      <c r="G181" s="49"/>
    </row>
    <row r="182" spans="2:7">
      <c r="B182" s="20" t="s">
        <v>39</v>
      </c>
      <c r="C182" s="21"/>
      <c r="D182" s="21">
        <f>+D178-D180</f>
        <v>33290.199999999997</v>
      </c>
      <c r="E182" s="21">
        <f>+E178-E180</f>
        <v>20588.805218100006</v>
      </c>
      <c r="F182" s="21">
        <f>+F178-F180</f>
        <v>21060.208649643009</v>
      </c>
      <c r="G182" s="22">
        <f>+G178-G180</f>
        <v>22014.820394132294</v>
      </c>
    </row>
    <row r="183" spans="2:7">
      <c r="B183" s="76"/>
      <c r="C183" s="56"/>
      <c r="D183" s="77"/>
      <c r="E183" s="57">
        <f>+E182/D182-1</f>
        <v>-0.3815355504592941</v>
      </c>
      <c r="F183" s="57">
        <f t="shared" ref="F183" si="17">+F182/E182-1</f>
        <v>2.2896104293054664E-2</v>
      </c>
      <c r="G183" s="58">
        <f t="shared" ref="G183" si="18">+G182/F182-1</f>
        <v>4.5327743916035113E-2</v>
      </c>
    </row>
    <row r="188" spans="2:7">
      <c r="B188" s="8" t="s">
        <v>65</v>
      </c>
      <c r="C188" s="9"/>
      <c r="D188" s="9"/>
      <c r="E188" s="9"/>
      <c r="F188" s="9"/>
      <c r="G188" s="10"/>
    </row>
    <row r="189" spans="2:7">
      <c r="B189" s="12" t="s">
        <v>2</v>
      </c>
      <c r="C189" s="13" t="s">
        <v>40</v>
      </c>
      <c r="D189" s="13" t="s">
        <v>41</v>
      </c>
      <c r="E189" s="13" t="s">
        <v>42</v>
      </c>
      <c r="F189" s="13" t="s">
        <v>43</v>
      </c>
      <c r="G189" s="14" t="s">
        <v>44</v>
      </c>
    </row>
    <row r="190" spans="2:7">
      <c r="B190" s="16"/>
      <c r="C190" s="17"/>
      <c r="D190" s="18"/>
      <c r="E190" s="18"/>
      <c r="F190" s="18"/>
      <c r="G190" s="19"/>
    </row>
    <row r="191" spans="2:7">
      <c r="B191" s="20" t="s">
        <v>45</v>
      </c>
      <c r="C191" s="21">
        <v>301705</v>
      </c>
      <c r="D191" s="21">
        <v>315679.90000000002</v>
      </c>
      <c r="E191" s="21">
        <f>+D191*(1+E192)</f>
        <v>350404.68900000007</v>
      </c>
      <c r="F191" s="21">
        <f t="shared" ref="F191:G191" si="19">+E191*(1+F192)</f>
        <v>388949.20479000011</v>
      </c>
      <c r="G191" s="22">
        <f t="shared" si="19"/>
        <v>431733.61731690017</v>
      </c>
    </row>
    <row r="192" spans="2:7">
      <c r="B192" s="23" t="s">
        <v>3</v>
      </c>
      <c r="D192" s="24">
        <f>+D191/C191-1</f>
        <v>4.6319749424106327E-2</v>
      </c>
      <c r="E192" s="24">
        <v>0.11</v>
      </c>
      <c r="F192" s="24">
        <v>0.11</v>
      </c>
      <c r="G192" s="25">
        <v>0.11</v>
      </c>
    </row>
    <row r="193" spans="2:7">
      <c r="B193" s="23"/>
      <c r="C193" s="26"/>
      <c r="D193" s="26"/>
      <c r="E193" s="26"/>
      <c r="F193" s="26"/>
      <c r="G193" s="27"/>
    </row>
    <row r="194" spans="2:7">
      <c r="B194" s="20" t="s">
        <v>8</v>
      </c>
      <c r="C194" s="21">
        <v>52082.400000000001</v>
      </c>
      <c r="D194" s="21">
        <v>58726.400000000001</v>
      </c>
      <c r="E194" s="21">
        <f>+E195*E191</f>
        <v>66576.890910000016</v>
      </c>
      <c r="F194" s="21">
        <f t="shared" ref="F194" si="20">+F195*F191</f>
        <v>73900.348910100016</v>
      </c>
      <c r="G194" s="22">
        <f t="shared" ref="G194" si="21">+G195*G191</f>
        <v>82029.387290211031</v>
      </c>
    </row>
    <row r="195" spans="2:7">
      <c r="B195" s="23" t="s">
        <v>9</v>
      </c>
      <c r="C195" s="28">
        <f>+C194/C191</f>
        <v>0.17262690376361015</v>
      </c>
      <c r="D195" s="28">
        <f>+D194/D191</f>
        <v>0.18603148315746423</v>
      </c>
      <c r="E195" s="28">
        <v>0.19</v>
      </c>
      <c r="F195" s="28">
        <v>0.19</v>
      </c>
      <c r="G195" s="29">
        <v>0.19</v>
      </c>
    </row>
    <row r="196" spans="2:7">
      <c r="B196" s="11"/>
      <c r="G196" s="30"/>
    </row>
    <row r="197" spans="2:7">
      <c r="B197" s="20" t="s">
        <v>7</v>
      </c>
      <c r="C197" s="21">
        <v>2866.9</v>
      </c>
      <c r="D197" s="21">
        <v>3207.5</v>
      </c>
      <c r="E197" s="21">
        <v>3788.9</v>
      </c>
      <c r="F197" s="21">
        <v>4519.3</v>
      </c>
      <c r="G197" s="22">
        <v>4971.3</v>
      </c>
    </row>
    <row r="198" spans="2:7">
      <c r="B198" s="23" t="s">
        <v>3</v>
      </c>
      <c r="C198" s="28"/>
      <c r="D198" s="28">
        <f>+D197/C197-1</f>
        <v>0.11880428337228355</v>
      </c>
      <c r="E198" s="28">
        <f>+E197/D197-1</f>
        <v>0.18126266562743565</v>
      </c>
      <c r="F198" s="28">
        <f>+F197/E197-1</f>
        <v>0.19277362822982935</v>
      </c>
      <c r="G198" s="29">
        <f>+G197/F197-1</f>
        <v>0.10001548912442182</v>
      </c>
    </row>
    <row r="199" spans="2:7">
      <c r="B199" s="23"/>
      <c r="D199" s="28"/>
      <c r="E199" s="28"/>
      <c r="F199" s="28"/>
      <c r="G199" s="29"/>
    </row>
    <row r="200" spans="2:7">
      <c r="B200" s="20" t="s">
        <v>5</v>
      </c>
      <c r="C200" s="21">
        <v>49215.5</v>
      </c>
      <c r="D200" s="21">
        <v>55518.9</v>
      </c>
      <c r="E200" s="21">
        <f>+E194-E197</f>
        <v>62787.990910000015</v>
      </c>
      <c r="F200" s="21">
        <f>+F194-F197</f>
        <v>69381.048910100013</v>
      </c>
      <c r="G200" s="22">
        <f>+G194-G197</f>
        <v>77058.087290211028</v>
      </c>
    </row>
    <row r="201" spans="2:7">
      <c r="B201" s="23" t="s">
        <v>6</v>
      </c>
      <c r="C201" s="28">
        <f>+C200/C191</f>
        <v>0.16312457533020666</v>
      </c>
      <c r="D201" s="28">
        <f>+D200/D191</f>
        <v>0.17587087426218773</v>
      </c>
      <c r="E201" s="28">
        <f t="shared" ref="E201" si="22">+E200/E191</f>
        <v>0.17918707392069175</v>
      </c>
      <c r="F201" s="28">
        <f t="shared" ref="F201" si="23">+F200/F191</f>
        <v>0.17838074498072301</v>
      </c>
      <c r="G201" s="29">
        <f t="shared" ref="G201" si="24">+G200/G191</f>
        <v>0.17848526081685462</v>
      </c>
    </row>
    <row r="202" spans="2:7">
      <c r="B202" s="11"/>
      <c r="G202" s="30"/>
    </row>
    <row r="203" spans="2:7">
      <c r="B203" s="20" t="s">
        <v>10</v>
      </c>
      <c r="C203" s="21">
        <v>168.2</v>
      </c>
      <c r="D203" s="21">
        <v>1.8</v>
      </c>
      <c r="E203" s="21">
        <v>0</v>
      </c>
      <c r="F203" s="21">
        <v>0</v>
      </c>
      <c r="G203" s="22">
        <v>0</v>
      </c>
    </row>
    <row r="204" spans="2:7">
      <c r="B204" s="39" t="s">
        <v>11</v>
      </c>
      <c r="C204" s="40">
        <f>+C203/C191</f>
        <v>5.5749821845842791E-4</v>
      </c>
      <c r="D204" s="40">
        <f>+D203/D191</f>
        <v>5.701978491503577E-6</v>
      </c>
      <c r="E204" s="40">
        <f>+E203/E191</f>
        <v>0</v>
      </c>
      <c r="F204" s="40">
        <f>+F203/F191</f>
        <v>0</v>
      </c>
      <c r="G204" s="41">
        <f>+G203/G191</f>
        <v>0</v>
      </c>
    </row>
    <row r="205" spans="2:7">
      <c r="B205" s="20" t="s">
        <v>12</v>
      </c>
      <c r="C205" s="42">
        <v>2057.8000000000002</v>
      </c>
      <c r="D205" s="42">
        <v>2340.6</v>
      </c>
      <c r="E205" s="21">
        <v>4138.2</v>
      </c>
      <c r="F205" s="42">
        <v>3685.2</v>
      </c>
      <c r="G205" s="128">
        <v>3281.9</v>
      </c>
    </row>
    <row r="206" spans="2:7">
      <c r="B206" s="39" t="s">
        <v>13</v>
      </c>
      <c r="C206" s="40">
        <f>+C205/C191</f>
        <v>6.8205697618534669E-3</v>
      </c>
      <c r="D206" s="40">
        <f>+D205/D191</f>
        <v>7.4144726984518173E-3</v>
      </c>
      <c r="E206" s="40">
        <f>+E205/E191</f>
        <v>1.1809773470240289E-2</v>
      </c>
      <c r="F206" s="40">
        <f>+F205/F191</f>
        <v>9.4747590549508851E-3</v>
      </c>
      <c r="G206" s="41">
        <f>+G205/G191</f>
        <v>7.6016781375424537E-3</v>
      </c>
    </row>
    <row r="207" spans="2:7">
      <c r="B207" s="20" t="s">
        <v>14</v>
      </c>
      <c r="C207" s="45">
        <f>+C205-C203</f>
        <v>1889.6000000000001</v>
      </c>
      <c r="D207" s="45">
        <f>+D205-D203</f>
        <v>2338.7999999999997</v>
      </c>
      <c r="E207" s="45">
        <f>+E205-E203</f>
        <v>4138.2</v>
      </c>
      <c r="F207" s="45">
        <f>+F205-F203</f>
        <v>3685.2</v>
      </c>
      <c r="G207" s="46">
        <f>+G205-G203</f>
        <v>3281.9</v>
      </c>
    </row>
    <row r="208" spans="2:7">
      <c r="B208" s="20"/>
      <c r="C208" s="45"/>
      <c r="D208" s="45"/>
      <c r="E208" s="45"/>
      <c r="F208" s="45"/>
      <c r="G208" s="46"/>
    </row>
    <row r="209" spans="2:7">
      <c r="B209" s="47" t="s">
        <v>15</v>
      </c>
      <c r="C209" s="45">
        <v>4126.1000000000004</v>
      </c>
      <c r="D209" s="45">
        <v>2665.7</v>
      </c>
      <c r="E209" s="45">
        <v>3500</v>
      </c>
      <c r="F209" s="45">
        <v>3500</v>
      </c>
      <c r="G209" s="46">
        <v>3500</v>
      </c>
    </row>
    <row r="210" spans="2:7">
      <c r="B210" s="47"/>
      <c r="C210" s="45"/>
      <c r="D210" s="45"/>
      <c r="E210" s="45"/>
      <c r="F210" s="45"/>
      <c r="G210" s="46"/>
    </row>
    <row r="211" spans="2:7">
      <c r="B211" s="20" t="s">
        <v>16</v>
      </c>
      <c r="C211" s="21">
        <f>+C200+C207+C209</f>
        <v>55231.199999999997</v>
      </c>
      <c r="D211" s="21">
        <f>+D200+D207+D209</f>
        <v>60523.4</v>
      </c>
      <c r="E211" s="21">
        <f>+E200+E207+E209</f>
        <v>70426.190910000019</v>
      </c>
      <c r="F211" s="21">
        <f>+F200+F207+F209</f>
        <v>76566.24891010001</v>
      </c>
      <c r="G211" s="22">
        <f>+G200+G207+G209</f>
        <v>83839.987290211022</v>
      </c>
    </row>
    <row r="212" spans="2:7">
      <c r="B212" s="39" t="s">
        <v>17</v>
      </c>
      <c r="C212" s="48">
        <v>16728.7</v>
      </c>
      <c r="D212" s="48">
        <v>17882.2</v>
      </c>
      <c r="E212" s="48">
        <f>+E213*E211</f>
        <v>21479.988227550006</v>
      </c>
      <c r="F212" s="48">
        <f t="shared" ref="F212" si="25">+F213*F211</f>
        <v>23352.705917580504</v>
      </c>
      <c r="G212" s="49">
        <f t="shared" ref="G212" si="26">+G213*G211</f>
        <v>25571.196123514361</v>
      </c>
    </row>
    <row r="213" spans="2:7">
      <c r="B213" s="23" t="s">
        <v>18</v>
      </c>
      <c r="C213" s="28">
        <f>+C212/C211</f>
        <v>0.30288496357131478</v>
      </c>
      <c r="D213" s="28">
        <f>+D212/D211</f>
        <v>0.29545927690777452</v>
      </c>
      <c r="E213" s="28">
        <v>0.30499999999999999</v>
      </c>
      <c r="F213" s="28">
        <v>0.30499999999999999</v>
      </c>
      <c r="G213" s="29">
        <v>0.30499999999999999</v>
      </c>
    </row>
    <row r="214" spans="2:7">
      <c r="B214" s="23"/>
      <c r="C214" s="28"/>
      <c r="D214" s="28"/>
      <c r="E214" s="28"/>
      <c r="F214" s="28"/>
      <c r="G214" s="29"/>
    </row>
    <row r="215" spans="2:7">
      <c r="B215" s="20" t="s">
        <v>68</v>
      </c>
      <c r="C215" s="127">
        <f>+C211-C212</f>
        <v>38502.5</v>
      </c>
      <c r="D215" s="127">
        <f>+D211-D212</f>
        <v>42641.2</v>
      </c>
      <c r="E215" s="127">
        <f t="shared" ref="E215:G215" si="27">+E211-E212</f>
        <v>48946.202682450014</v>
      </c>
      <c r="F215" s="127">
        <f t="shared" si="27"/>
        <v>53213.542992519506</v>
      </c>
      <c r="G215" s="129">
        <f t="shared" si="27"/>
        <v>58268.791166696661</v>
      </c>
    </row>
    <row r="216" spans="2:7">
      <c r="B216" s="50" t="s">
        <v>67</v>
      </c>
      <c r="C216" s="48">
        <v>4650.1000000000004</v>
      </c>
      <c r="D216" s="48">
        <v>-390.3</v>
      </c>
      <c r="E216" s="48">
        <v>0</v>
      </c>
      <c r="F216" s="48">
        <v>0</v>
      </c>
      <c r="G216" s="49">
        <v>0</v>
      </c>
    </row>
    <row r="217" spans="2:7">
      <c r="B217" s="20" t="s">
        <v>19</v>
      </c>
      <c r="C217" s="45">
        <f>+C215+C216</f>
        <v>43152.6</v>
      </c>
      <c r="D217" s="45">
        <f>+D215+D216</f>
        <v>42250.899999999994</v>
      </c>
      <c r="E217" s="45">
        <f t="shared" ref="E217" si="28">+E215+E216</f>
        <v>48946.202682450014</v>
      </c>
      <c r="F217" s="45">
        <f t="shared" ref="F217" si="29">+F215+F216</f>
        <v>53213.542992519506</v>
      </c>
      <c r="G217" s="46">
        <f t="shared" ref="G217" si="30">+G215+G216</f>
        <v>58268.791166696661</v>
      </c>
    </row>
    <row r="218" spans="2:7">
      <c r="B218" s="11"/>
      <c r="C218" s="51"/>
      <c r="D218" s="51"/>
      <c r="E218" s="51"/>
      <c r="F218" s="51"/>
      <c r="G218" s="52"/>
    </row>
    <row r="219" spans="2:7">
      <c r="B219" s="39" t="s">
        <v>20</v>
      </c>
      <c r="C219" s="48">
        <v>2163.9369710000001</v>
      </c>
      <c r="D219" s="48">
        <v>2163.9369710000001</v>
      </c>
      <c r="E219" s="48">
        <v>2163.9369710000001</v>
      </c>
      <c r="F219" s="48">
        <v>2163.9369710000001</v>
      </c>
      <c r="G219" s="49">
        <v>2163.9369710000001</v>
      </c>
    </row>
    <row r="220" spans="2:7">
      <c r="B220" s="11"/>
      <c r="C220" s="51"/>
      <c r="D220" s="51"/>
      <c r="E220" s="51"/>
      <c r="G220" s="30"/>
    </row>
    <row r="221" spans="2:7">
      <c r="B221" s="20" t="s">
        <v>46</v>
      </c>
      <c r="C221" s="53">
        <f>+C217/C219</f>
        <v>19.941708366883852</v>
      </c>
      <c r="D221" s="53">
        <f>+D217/D219</f>
        <v>19.525014159943382</v>
      </c>
      <c r="E221" s="53">
        <f>+E217/E219</f>
        <v>22.619051912510631</v>
      </c>
      <c r="F221" s="53">
        <f>+F217/F219</f>
        <v>24.591078070045832</v>
      </c>
      <c r="G221" s="54">
        <f>+G217/G219</f>
        <v>26.927212736593454</v>
      </c>
    </row>
    <row r="222" spans="2:7">
      <c r="B222" s="55" t="s">
        <v>21</v>
      </c>
      <c r="C222" s="56"/>
      <c r="D222" s="57">
        <f>+D221/C221-1</f>
        <v>-2.0895612315364742E-2</v>
      </c>
      <c r="E222" s="57">
        <f>+E221/D221-1</f>
        <v>0.15846532695043236</v>
      </c>
      <c r="F222" s="57">
        <f>+F221/E221-1</f>
        <v>8.7184297784137943E-2</v>
      </c>
      <c r="G222" s="58">
        <f>+G221/F221-1</f>
        <v>9.4999278189159542E-2</v>
      </c>
    </row>
    <row r="223" spans="2:7">
      <c r="B223" s="11"/>
      <c r="G223" s="30"/>
    </row>
    <row r="224" spans="2:7">
      <c r="B224" s="60"/>
      <c r="C224" s="61"/>
      <c r="D224" s="61"/>
      <c r="E224" s="61"/>
      <c r="F224" s="61"/>
      <c r="G224" s="62"/>
    </row>
    <row r="225" spans="2:7">
      <c r="B225" s="63" t="s">
        <v>22</v>
      </c>
      <c r="C225" s="64"/>
      <c r="D225" s="64"/>
      <c r="E225" s="64"/>
      <c r="F225" s="64"/>
      <c r="G225" s="65"/>
    </row>
    <row r="226" spans="2:7">
      <c r="B226" s="66" t="s">
        <v>23</v>
      </c>
      <c r="C226" s="67"/>
      <c r="D226" s="67"/>
      <c r="E226" s="67"/>
      <c r="F226" s="67"/>
      <c r="G226" s="68"/>
    </row>
    <row r="227" spans="2:7">
      <c r="B227" s="20" t="s">
        <v>24</v>
      </c>
      <c r="C227" s="45">
        <v>26026.799999999999</v>
      </c>
      <c r="D227" s="45">
        <v>25283.599999999999</v>
      </c>
      <c r="E227" s="21">
        <f>+E229*E191</f>
        <v>29784.398565000007</v>
      </c>
      <c r="F227" s="21">
        <f>+F229*F191</f>
        <v>33060.682407150009</v>
      </c>
      <c r="G227" s="22">
        <f>+G229*G191</f>
        <v>36697.357471936521</v>
      </c>
    </row>
    <row r="228" spans="2:7">
      <c r="B228" s="23" t="s">
        <v>3</v>
      </c>
      <c r="C228" s="28"/>
      <c r="D228" s="28">
        <f>+D227/C227-1</f>
        <v>-2.8555181582061606E-2</v>
      </c>
      <c r="E228" s="28">
        <f>+E227/D227-1</f>
        <v>0.17801256802828735</v>
      </c>
      <c r="F228" s="28">
        <f>+F227/E227-1</f>
        <v>0.1100000000000001</v>
      </c>
      <c r="G228" s="29">
        <f>+G227/F227-1</f>
        <v>0.11000000000000032</v>
      </c>
    </row>
    <row r="229" spans="2:7">
      <c r="B229" s="23" t="s">
        <v>4</v>
      </c>
      <c r="C229" s="28">
        <f>+C227/C191</f>
        <v>8.6265723140153461E-2</v>
      </c>
      <c r="D229" s="28">
        <f>+D227/D191</f>
        <v>8.0092524104322119E-2</v>
      </c>
      <c r="E229" s="28">
        <v>8.5000000000000006E-2</v>
      </c>
      <c r="F229" s="28">
        <v>8.5000000000000006E-2</v>
      </c>
      <c r="G229" s="29">
        <v>8.5000000000000006E-2</v>
      </c>
    </row>
    <row r="230" spans="2:7">
      <c r="B230" s="11"/>
      <c r="D230" s="69"/>
      <c r="E230" s="69"/>
      <c r="F230" s="69"/>
      <c r="G230" s="70"/>
    </row>
    <row r="231" spans="2:7">
      <c r="B231" s="20" t="s">
        <v>25</v>
      </c>
      <c r="C231" s="45">
        <v>7829.4</v>
      </c>
      <c r="D231" s="45">
        <v>10645.2</v>
      </c>
      <c r="E231" s="45">
        <f>+E233*E191</f>
        <v>10512.140670000003</v>
      </c>
      <c r="F231" s="45">
        <f>+F233*F191</f>
        <v>11668.476143700003</v>
      </c>
      <c r="G231" s="46">
        <f>+G233*G191</f>
        <v>12952.008519507004</v>
      </c>
    </row>
    <row r="232" spans="2:7">
      <c r="B232" s="23" t="s">
        <v>3</v>
      </c>
      <c r="C232" s="28"/>
      <c r="D232" s="28">
        <f>+D231/C231-1</f>
        <v>0.35964441719672013</v>
      </c>
      <c r="E232" s="28">
        <f>+E231/D231-1</f>
        <v>-1.2499467365573058E-2</v>
      </c>
      <c r="F232" s="28">
        <f>+F231/E231-1</f>
        <v>0.1100000000000001</v>
      </c>
      <c r="G232" s="29">
        <f>+G231/F231-1</f>
        <v>0.1100000000000001</v>
      </c>
    </row>
    <row r="233" spans="2:7">
      <c r="B233" s="23" t="s">
        <v>4</v>
      </c>
      <c r="C233" s="28">
        <f>+C231/C191</f>
        <v>2.595051457549593E-2</v>
      </c>
      <c r="D233" s="28">
        <f>+D231/D191</f>
        <v>3.3721500798752156E-2</v>
      </c>
      <c r="E233" s="28">
        <v>0.03</v>
      </c>
      <c r="F233" s="28">
        <v>0.03</v>
      </c>
      <c r="G233" s="29">
        <v>0.03</v>
      </c>
    </row>
    <row r="234" spans="2:7">
      <c r="B234" s="11"/>
      <c r="D234" s="69"/>
      <c r="E234" s="69"/>
      <c r="F234" s="69"/>
      <c r="G234" s="70"/>
    </row>
    <row r="235" spans="2:7">
      <c r="B235" s="20" t="s">
        <v>26</v>
      </c>
      <c r="C235" s="45">
        <v>52889</v>
      </c>
      <c r="D235" s="45">
        <v>54978.9</v>
      </c>
      <c r="E235" s="45">
        <f>+E237*E191</f>
        <v>61320.820575000005</v>
      </c>
      <c r="F235" s="45">
        <f>+F237*F191</f>
        <v>68066.11083825001</v>
      </c>
      <c r="G235" s="46">
        <f>+G237*G191</f>
        <v>75553.383030457524</v>
      </c>
    </row>
    <row r="236" spans="2:7">
      <c r="B236" s="23" t="s">
        <v>3</v>
      </c>
      <c r="C236" s="28"/>
      <c r="D236" s="28">
        <f>+D235/C235-1</f>
        <v>3.951483295203162E-2</v>
      </c>
      <c r="E236" s="28">
        <f>+E235/D235-1</f>
        <v>0.11535190000163698</v>
      </c>
      <c r="F236" s="28">
        <f>+F235/E235-1</f>
        <v>0.1100000000000001</v>
      </c>
      <c r="G236" s="29">
        <f>+G235/F235-1</f>
        <v>0.1100000000000001</v>
      </c>
    </row>
    <row r="237" spans="2:7">
      <c r="B237" s="23" t="s">
        <v>4</v>
      </c>
      <c r="C237" s="28">
        <f>+C235/C191</f>
        <v>0.1753003761952901</v>
      </c>
      <c r="D237" s="28">
        <f>+D235/D191</f>
        <v>0.17416028071473666</v>
      </c>
      <c r="E237" s="28">
        <v>0.17499999999999999</v>
      </c>
      <c r="F237" s="28">
        <v>0.17499999999999999</v>
      </c>
      <c r="G237" s="29">
        <v>0.17499999999999999</v>
      </c>
    </row>
    <row r="238" spans="2:7">
      <c r="B238" s="11"/>
      <c r="G238" s="30"/>
    </row>
    <row r="239" spans="2:7">
      <c r="B239" s="20" t="s">
        <v>23</v>
      </c>
      <c r="C239" s="21">
        <f>+C227+C231-C235</f>
        <v>-19032.800000000003</v>
      </c>
      <c r="D239" s="21">
        <f>+D227+D231-D235</f>
        <v>-19050.099999999999</v>
      </c>
      <c r="E239" s="21">
        <f>+E227+E231-E235</f>
        <v>-21024.281339999994</v>
      </c>
      <c r="F239" s="21">
        <f>+F227+F231-F235</f>
        <v>-23336.952287399996</v>
      </c>
      <c r="G239" s="22">
        <f>+G227+G231-G235</f>
        <v>-25904.017039013997</v>
      </c>
    </row>
    <row r="240" spans="2:7">
      <c r="B240" s="23" t="s">
        <v>3</v>
      </c>
      <c r="C240" s="28"/>
      <c r="D240" s="28">
        <f>+D239/C239-1</f>
        <v>9.089571686768938E-4</v>
      </c>
      <c r="E240" s="28">
        <f>+E239/D239-1</f>
        <v>0.10363102240933086</v>
      </c>
      <c r="F240" s="28">
        <f>+F239/E239-1</f>
        <v>0.1100000000000001</v>
      </c>
      <c r="G240" s="29">
        <f>+G239/F239-1</f>
        <v>0.1100000000000001</v>
      </c>
    </row>
    <row r="241" spans="2:7">
      <c r="B241" s="23" t="s">
        <v>4</v>
      </c>
      <c r="C241" s="28">
        <f>+C239/C191</f>
        <v>-6.3084138479640714E-2</v>
      </c>
      <c r="D241" s="28">
        <f>+D239/D191</f>
        <v>-6.0346255811662378E-2</v>
      </c>
      <c r="E241" s="28">
        <f>+E239/E191</f>
        <v>-5.999999999999997E-2</v>
      </c>
      <c r="F241" s="28">
        <f>+F239/F191</f>
        <v>-5.999999999999997E-2</v>
      </c>
      <c r="G241" s="29">
        <f>+G239/G191</f>
        <v>-5.999999999999997E-2</v>
      </c>
    </row>
    <row r="242" spans="2:7">
      <c r="B242" s="23"/>
      <c r="C242" s="71"/>
      <c r="D242" s="71"/>
      <c r="E242" s="71"/>
      <c r="F242" s="71"/>
      <c r="G242" s="72"/>
    </row>
    <row r="243" spans="2:7">
      <c r="B243" s="20" t="s">
        <v>27</v>
      </c>
      <c r="C243" s="21"/>
      <c r="D243" s="21">
        <f>+D239-C239</f>
        <v>-17.299999999995634</v>
      </c>
      <c r="E243" s="21">
        <f>+E239-D239</f>
        <v>-1974.1813399999955</v>
      </c>
      <c r="F243" s="21">
        <f>+F239-E239</f>
        <v>-2312.6709474000018</v>
      </c>
      <c r="G243" s="22">
        <f>+G239-F239</f>
        <v>-2567.0647516140016</v>
      </c>
    </row>
    <row r="244" spans="2:7">
      <c r="B244" s="23" t="s">
        <v>3</v>
      </c>
      <c r="C244" s="71"/>
      <c r="D244" s="71"/>
      <c r="E244" s="28">
        <f>+E243/D243-1</f>
        <v>113.11452832372797</v>
      </c>
      <c r="F244" s="28">
        <f>+F243/E243-1</f>
        <v>0.17145821437052322</v>
      </c>
      <c r="G244" s="29">
        <f>+G243/F243-1</f>
        <v>0.10999999999999988</v>
      </c>
    </row>
    <row r="245" spans="2:7">
      <c r="B245" s="23"/>
      <c r="C245" s="71"/>
      <c r="D245" s="71"/>
      <c r="E245" s="71"/>
      <c r="F245" s="71"/>
      <c r="G245" s="72"/>
    </row>
    <row r="246" spans="2:7">
      <c r="B246" s="20" t="s">
        <v>28</v>
      </c>
      <c r="C246" s="69">
        <v>5265.4</v>
      </c>
      <c r="D246" s="69">
        <v>7569.5</v>
      </c>
      <c r="E246" s="21">
        <v>10333.200000000001</v>
      </c>
      <c r="F246" s="69">
        <v>11298.2</v>
      </c>
      <c r="G246" s="70">
        <v>11599.6</v>
      </c>
    </row>
    <row r="247" spans="2:7">
      <c r="B247" s="23" t="s">
        <v>3</v>
      </c>
      <c r="C247" s="71"/>
      <c r="D247" s="28">
        <f>+D246/C246-1</f>
        <v>0.43759258555855207</v>
      </c>
      <c r="E247" s="28">
        <f>+E246/D246-1</f>
        <v>0.36510998084417734</v>
      </c>
      <c r="F247" s="28">
        <f>+F246/E246-1</f>
        <v>9.3388301784539163E-2</v>
      </c>
      <c r="G247" s="29">
        <f>+G246/F246-1</f>
        <v>2.6676815775964258E-2</v>
      </c>
    </row>
    <row r="248" spans="2:7">
      <c r="B248" s="23"/>
      <c r="C248" s="71"/>
      <c r="D248" s="71"/>
      <c r="E248" s="71"/>
      <c r="F248" s="71"/>
      <c r="G248" s="72"/>
    </row>
    <row r="249" spans="2:7">
      <c r="B249" s="20" t="s">
        <v>29</v>
      </c>
      <c r="C249" s="73"/>
      <c r="D249" s="73">
        <f>+D243+D246</f>
        <v>7552.2000000000044</v>
      </c>
      <c r="E249" s="73">
        <f>+E243+E246</f>
        <v>8359.0186600000052</v>
      </c>
      <c r="F249" s="73">
        <f>+F243+F246</f>
        <v>8985.529052599999</v>
      </c>
      <c r="G249" s="74">
        <f>+G243+G246</f>
        <v>9032.5352483859988</v>
      </c>
    </row>
    <row r="250" spans="2:7">
      <c r="B250" s="23" t="s">
        <v>3</v>
      </c>
      <c r="C250" s="71"/>
      <c r="D250" s="71"/>
      <c r="E250" s="28">
        <f>+E249/D249-1</f>
        <v>0.10683226874288287</v>
      </c>
      <c r="F250" s="28">
        <f>+F249/E249-1</f>
        <v>7.4950232567131625E-2</v>
      </c>
      <c r="G250" s="29">
        <f>+G249/F249-1</f>
        <v>5.2313219968276314E-3</v>
      </c>
    </row>
    <row r="251" spans="2:7">
      <c r="B251" s="11"/>
      <c r="G251" s="30"/>
    </row>
    <row r="252" spans="2:7">
      <c r="B252" s="66" t="s">
        <v>30</v>
      </c>
      <c r="C252" s="67"/>
      <c r="D252" s="67"/>
      <c r="E252" s="67"/>
      <c r="F252" s="67"/>
      <c r="G252" s="68"/>
    </row>
    <row r="253" spans="2:7">
      <c r="B253" s="20" t="s">
        <v>31</v>
      </c>
      <c r="C253" s="21">
        <v>0</v>
      </c>
      <c r="D253" s="21">
        <v>0</v>
      </c>
      <c r="E253" s="21">
        <v>0</v>
      </c>
      <c r="F253" s="21">
        <v>0</v>
      </c>
      <c r="G253" s="22">
        <v>0</v>
      </c>
    </row>
    <row r="254" spans="2:7">
      <c r="B254" s="11"/>
      <c r="C254" s="48"/>
      <c r="D254" s="48"/>
      <c r="E254" s="48"/>
      <c r="F254" s="48"/>
      <c r="G254" s="49"/>
    </row>
    <row r="255" spans="2:7">
      <c r="B255" s="20" t="s">
        <v>32</v>
      </c>
      <c r="C255" s="21">
        <v>25375.599999999999</v>
      </c>
      <c r="D255" s="21">
        <v>27588.2</v>
      </c>
      <c r="E255" s="21">
        <v>24568.3</v>
      </c>
      <c r="F255" s="21">
        <v>21879</v>
      </c>
      <c r="G255" s="22">
        <v>19830.900000000001</v>
      </c>
    </row>
    <row r="256" spans="2:7">
      <c r="B256" s="11"/>
      <c r="C256" s="48"/>
      <c r="D256" s="48"/>
      <c r="E256" s="48"/>
      <c r="F256" s="48"/>
      <c r="G256" s="49"/>
    </row>
    <row r="257" spans="2:7">
      <c r="B257" s="20" t="s">
        <v>33</v>
      </c>
      <c r="C257" s="21">
        <f>+C255-C253</f>
        <v>25375.599999999999</v>
      </c>
      <c r="D257" s="21">
        <f>+D255-D253</f>
        <v>27588.2</v>
      </c>
      <c r="E257" s="21">
        <f>+E255-E253</f>
        <v>24568.3</v>
      </c>
      <c r="F257" s="21">
        <f>+F255-F253</f>
        <v>21879</v>
      </c>
      <c r="G257" s="22">
        <f>+G255-G253</f>
        <v>19830.900000000001</v>
      </c>
    </row>
    <row r="258" spans="2:7">
      <c r="B258" s="11"/>
      <c r="C258" s="48"/>
      <c r="D258" s="48"/>
      <c r="E258" s="48"/>
      <c r="F258" s="48"/>
      <c r="G258" s="49"/>
    </row>
    <row r="259" spans="2:7">
      <c r="B259" s="20" t="s">
        <v>34</v>
      </c>
      <c r="C259" s="21">
        <v>37247.800000000003</v>
      </c>
      <c r="D259" s="21">
        <v>36872.9</v>
      </c>
      <c r="E259" s="21">
        <v>37639.599999999999</v>
      </c>
      <c r="F259" s="21">
        <v>39517.699999999997</v>
      </c>
      <c r="G259" s="22">
        <v>42171.6</v>
      </c>
    </row>
    <row r="260" spans="2:7">
      <c r="B260" s="11"/>
      <c r="C260" s="48"/>
      <c r="D260" s="48"/>
      <c r="E260" s="48"/>
      <c r="F260" s="48"/>
      <c r="G260" s="49"/>
    </row>
    <row r="261" spans="2:7">
      <c r="B261" s="20" t="s">
        <v>35</v>
      </c>
      <c r="C261" s="21">
        <f>+C257+C259</f>
        <v>62623.4</v>
      </c>
      <c r="D261" s="21">
        <f>+D257+D259</f>
        <v>64461.100000000006</v>
      </c>
      <c r="E261" s="21">
        <f>+E257+E259</f>
        <v>62207.899999999994</v>
      </c>
      <c r="F261" s="21">
        <f>+F257+F259</f>
        <v>61396.7</v>
      </c>
      <c r="G261" s="22">
        <f>+G257+G259</f>
        <v>62002.5</v>
      </c>
    </row>
    <row r="262" spans="2:7">
      <c r="B262" s="11"/>
      <c r="G262" s="30"/>
    </row>
    <row r="263" spans="2:7">
      <c r="B263" s="78" t="s">
        <v>48</v>
      </c>
      <c r="C263" s="79"/>
      <c r="D263" s="79"/>
      <c r="E263" s="79"/>
      <c r="F263" s="79"/>
      <c r="G263" s="80"/>
    </row>
    <row r="264" spans="2:7">
      <c r="B264" s="11"/>
      <c r="G264" s="30"/>
    </row>
    <row r="265" spans="2:7">
      <c r="B265" s="20" t="s">
        <v>36</v>
      </c>
      <c r="C265" s="69"/>
      <c r="D265" s="69"/>
      <c r="E265" s="69"/>
      <c r="F265" s="69"/>
      <c r="G265" s="70"/>
    </row>
    <row r="266" spans="2:7">
      <c r="B266" s="39" t="s">
        <v>47</v>
      </c>
      <c r="C266" s="48"/>
      <c r="D266" s="48">
        <f>+D194</f>
        <v>58726.400000000001</v>
      </c>
      <c r="E266" s="48">
        <f>+E194</f>
        <v>66576.890910000016</v>
      </c>
      <c r="F266" s="48">
        <f>+F194</f>
        <v>73900.348910100016</v>
      </c>
      <c r="G266" s="49">
        <f>+G194</f>
        <v>82029.387290211031</v>
      </c>
    </row>
    <row r="267" spans="2:7">
      <c r="B267" s="39" t="s">
        <v>37</v>
      </c>
      <c r="C267" s="48"/>
      <c r="D267" s="48">
        <f>-D243</f>
        <v>17.299999999995634</v>
      </c>
      <c r="E267" s="48">
        <f>-E243</f>
        <v>1974.1813399999955</v>
      </c>
      <c r="F267" s="48">
        <f>-F243</f>
        <v>2312.6709474000018</v>
      </c>
      <c r="G267" s="49">
        <f>-G243</f>
        <v>2567.0647516140016</v>
      </c>
    </row>
    <row r="268" spans="2:7">
      <c r="B268" s="39" t="s">
        <v>10</v>
      </c>
      <c r="C268" s="48"/>
      <c r="D268" s="48">
        <f>-D203</f>
        <v>-1.8</v>
      </c>
      <c r="E268" s="48">
        <f>-E203</f>
        <v>0</v>
      </c>
      <c r="F268" s="48">
        <f>-F203</f>
        <v>0</v>
      </c>
      <c r="G268" s="49">
        <f>-G203</f>
        <v>0</v>
      </c>
    </row>
    <row r="269" spans="2:7">
      <c r="B269" s="39" t="s">
        <v>17</v>
      </c>
      <c r="C269" s="48"/>
      <c r="D269" s="48">
        <f>-D212</f>
        <v>-17882.2</v>
      </c>
      <c r="E269" s="48">
        <f>-E212</f>
        <v>-21479.988227550006</v>
      </c>
      <c r="F269" s="48">
        <f>-F212</f>
        <v>-23352.705917580504</v>
      </c>
      <c r="G269" s="49">
        <f>-G212</f>
        <v>-25571.196123514361</v>
      </c>
    </row>
    <row r="270" spans="2:7">
      <c r="B270" s="20" t="s">
        <v>38</v>
      </c>
      <c r="C270" s="21"/>
      <c r="D270" s="21">
        <f>+SUM(D266:D269)</f>
        <v>40859.699999999997</v>
      </c>
      <c r="E270" s="21">
        <f>+SUM(E266:E269)</f>
        <v>47071.084022450006</v>
      </c>
      <c r="F270" s="21">
        <f>+SUM(F266:F269)</f>
        <v>52860.313939919506</v>
      </c>
      <c r="G270" s="22">
        <f>+SUM(G266:G269)</f>
        <v>59025.255918310671</v>
      </c>
    </row>
    <row r="271" spans="2:7">
      <c r="B271" s="11"/>
      <c r="C271" s="48"/>
      <c r="D271" s="48"/>
      <c r="E271" s="48"/>
      <c r="F271" s="48"/>
      <c r="G271" s="49"/>
    </row>
    <row r="272" spans="2:7">
      <c r="B272" s="20" t="s">
        <v>28</v>
      </c>
      <c r="C272" s="21"/>
      <c r="D272" s="21">
        <f>+D246</f>
        <v>7569.5</v>
      </c>
      <c r="E272" s="21">
        <f>+E246</f>
        <v>10333.200000000001</v>
      </c>
      <c r="F272" s="21">
        <f>+F246</f>
        <v>11298.2</v>
      </c>
      <c r="G272" s="22">
        <f>+G246</f>
        <v>11599.6</v>
      </c>
    </row>
    <row r="273" spans="2:7">
      <c r="B273" s="11"/>
      <c r="C273" s="48"/>
      <c r="D273" s="48"/>
      <c r="E273" s="48"/>
      <c r="F273" s="48"/>
      <c r="G273" s="49"/>
    </row>
    <row r="274" spans="2:7">
      <c r="B274" s="20" t="s">
        <v>39</v>
      </c>
      <c r="C274" s="21"/>
      <c r="D274" s="21">
        <f>+D270-D272</f>
        <v>33290.199999999997</v>
      </c>
      <c r="E274" s="21">
        <f>+E270-E272</f>
        <v>36737.884022450002</v>
      </c>
      <c r="F274" s="21">
        <f>+F270-F272</f>
        <v>41562.113939919509</v>
      </c>
      <c r="G274" s="22">
        <f>+G270-G272</f>
        <v>47425.655918310673</v>
      </c>
    </row>
    <row r="275" spans="2:7">
      <c r="B275" s="76"/>
      <c r="C275" s="56"/>
      <c r="D275" s="77"/>
      <c r="E275" s="57">
        <f>+E274/D274-1</f>
        <v>0.10356453317943437</v>
      </c>
      <c r="F275" s="57">
        <f t="shared" ref="F275" si="31">+F274/E274-1</f>
        <v>0.13131485511036756</v>
      </c>
      <c r="G275" s="58">
        <f t="shared" ref="G275" si="32">+G274/F274-1</f>
        <v>0.1410790121712111</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dimension ref="A1:T77"/>
  <sheetViews>
    <sheetView showGridLines="0" workbookViewId="0">
      <selection activeCell="B25" sqref="B25"/>
    </sheetView>
  </sheetViews>
  <sheetFormatPr defaultColWidth="9.140625" defaultRowHeight="15"/>
  <cols>
    <col min="1" max="1" width="3.85546875" style="114" customWidth="1"/>
    <col min="2" max="2" width="43" style="114" bestFit="1" customWidth="1"/>
    <col min="3" max="3" width="9.7109375" style="114" bestFit="1" customWidth="1"/>
    <col min="4" max="16384" width="9.140625" style="114"/>
  </cols>
  <sheetData>
    <row r="1" spans="1:20" s="83" customFormat="1">
      <c r="A1" s="81"/>
      <c r="B1" s="81" t="s">
        <v>69</v>
      </c>
      <c r="C1" s="82"/>
      <c r="D1" s="82"/>
      <c r="E1" s="82"/>
      <c r="F1" s="82"/>
      <c r="G1" s="82"/>
      <c r="H1" s="82"/>
      <c r="I1" s="82"/>
      <c r="J1" s="82"/>
      <c r="K1" s="82"/>
      <c r="L1" s="82"/>
      <c r="M1" s="82"/>
      <c r="N1" s="82"/>
      <c r="O1" s="82"/>
      <c r="P1" s="82"/>
      <c r="Q1" s="82"/>
      <c r="R1" s="82"/>
      <c r="S1" s="82"/>
      <c r="T1" s="82"/>
    </row>
    <row r="2" spans="1:20" s="83" customFormat="1">
      <c r="A2" s="84"/>
      <c r="B2" s="84"/>
      <c r="C2" s="82"/>
      <c r="D2" s="82"/>
      <c r="E2" s="82"/>
      <c r="F2" s="82"/>
      <c r="G2" s="82"/>
      <c r="H2" s="82"/>
      <c r="I2" s="82"/>
      <c r="J2" s="82"/>
      <c r="K2" s="82"/>
      <c r="L2" s="82"/>
      <c r="M2" s="82"/>
      <c r="N2" s="82"/>
      <c r="O2" s="82"/>
      <c r="P2" s="82"/>
      <c r="Q2" s="82"/>
      <c r="R2" s="82"/>
      <c r="S2" s="82"/>
      <c r="T2" s="82"/>
    </row>
    <row r="3" spans="1:20" s="83" customFormat="1"/>
    <row r="4" spans="1:20" s="83" customFormat="1">
      <c r="A4" s="85"/>
      <c r="B4" s="86" t="s">
        <v>1</v>
      </c>
      <c r="C4" s="87" t="s">
        <v>41</v>
      </c>
      <c r="D4" s="87" t="s">
        <v>42</v>
      </c>
      <c r="E4" s="87" t="s">
        <v>43</v>
      </c>
      <c r="F4" s="88" t="s">
        <v>44</v>
      </c>
    </row>
    <row r="5" spans="1:20" s="83" customFormat="1">
      <c r="A5" s="89"/>
      <c r="B5" s="90"/>
      <c r="F5" s="91"/>
      <c r="G5" s="92"/>
    </row>
    <row r="6" spans="1:20" s="83" customFormat="1">
      <c r="A6" s="93"/>
      <c r="B6" s="94" t="s">
        <v>49</v>
      </c>
      <c r="C6" s="95">
        <f>+'Input Sheet'!D8</f>
        <v>4.6319749424106327E-2</v>
      </c>
      <c r="D6" s="95">
        <f>+'Input Sheet'!E8</f>
        <v>9.1108429773324007E-2</v>
      </c>
      <c r="E6" s="95">
        <f>+'Input Sheet'!F8</f>
        <v>9.3380578967079853E-2</v>
      </c>
      <c r="F6" s="96">
        <f>+'Input Sheet'!G8</f>
        <v>0.10001749843536389</v>
      </c>
      <c r="G6" s="97"/>
    </row>
    <row r="7" spans="1:20" s="83" customFormat="1">
      <c r="A7" s="93"/>
      <c r="B7" s="94" t="s">
        <v>50</v>
      </c>
      <c r="C7" s="95">
        <f>+'Input Sheet'!D11</f>
        <v>0.18603148315746423</v>
      </c>
      <c r="D7" s="95">
        <f>+'Input Sheet'!E11</f>
        <v>0.17499999999999999</v>
      </c>
      <c r="E7" s="95">
        <f>+'Input Sheet'!F11</f>
        <v>0.17499999999999999</v>
      </c>
      <c r="F7" s="96">
        <f>+'Input Sheet'!G11</f>
        <v>0.18</v>
      </c>
      <c r="G7" s="97"/>
    </row>
    <row r="8" spans="1:20" s="83" customFormat="1">
      <c r="A8" s="93"/>
      <c r="B8" s="94" t="s">
        <v>51</v>
      </c>
      <c r="C8" s="95">
        <f>+'Input Sheet'!D17</f>
        <v>0.17587087426218773</v>
      </c>
      <c r="D8" s="95">
        <f>+'Input Sheet'!E17</f>
        <v>0.16399985774051287</v>
      </c>
      <c r="E8" s="95">
        <f>+'Input Sheet'!F17</f>
        <v>0.16299989697431072</v>
      </c>
      <c r="F8" s="96">
        <f>+'Input Sheet'!G17</f>
        <v>0.16799991889390598</v>
      </c>
      <c r="G8" s="97"/>
    </row>
    <row r="9" spans="1:20" s="83" customFormat="1">
      <c r="A9" s="93"/>
      <c r="B9" s="94" t="s">
        <v>52</v>
      </c>
      <c r="C9" s="95">
        <f>+'Input Sheet'!D38</f>
        <v>-2.0895612315364742E-2</v>
      </c>
      <c r="D9" s="95">
        <f>+'Input Sheet'!E38</f>
        <v>5.4839071475400569E-2</v>
      </c>
      <c r="E9" s="95">
        <f>+'Input Sheet'!F38</f>
        <v>6.9321095538153354E-2</v>
      </c>
      <c r="F9" s="96">
        <f>+'Input Sheet'!G38</f>
        <v>0.11386319673647138</v>
      </c>
      <c r="G9" s="97"/>
    </row>
    <row r="10" spans="1:20" s="83" customFormat="1">
      <c r="A10" s="93"/>
      <c r="B10" s="98" t="s">
        <v>53</v>
      </c>
      <c r="C10" s="99"/>
      <c r="D10" s="115">
        <f>+'Input Sheet'!E91</f>
        <v>-3.8703278292109955E-2</v>
      </c>
      <c r="E10" s="115">
        <f>+'Input Sheet'!F91</f>
        <v>0.11316195260369266</v>
      </c>
      <c r="F10" s="115">
        <f>+'Input Sheet'!G91</f>
        <v>0.17714617846296576</v>
      </c>
      <c r="G10" s="92"/>
    </row>
    <row r="11" spans="1:20" s="83" customFormat="1">
      <c r="B11" s="92"/>
      <c r="F11" s="91"/>
      <c r="G11" s="92"/>
    </row>
    <row r="12" spans="1:20" s="83" customFormat="1">
      <c r="A12" s="89"/>
      <c r="B12" s="102" t="s">
        <v>54</v>
      </c>
      <c r="C12" s="103"/>
      <c r="D12" s="103"/>
      <c r="E12" s="103"/>
      <c r="F12" s="104"/>
      <c r="G12" s="92"/>
    </row>
    <row r="13" spans="1:20" s="83" customFormat="1">
      <c r="A13" s="89"/>
      <c r="B13" s="90" t="s">
        <v>55</v>
      </c>
      <c r="F13" s="91"/>
    </row>
    <row r="14" spans="1:20" s="83" customFormat="1">
      <c r="A14" s="93"/>
      <c r="B14" s="94" t="s">
        <v>56</v>
      </c>
      <c r="C14" s="95">
        <f>+'Input Sheet'!D55/'Input Sheet'!D7</f>
        <v>-6.0346255811662378E-2</v>
      </c>
      <c r="D14" s="95">
        <f>+'Input Sheet'!E55/'Input Sheet'!E7</f>
        <v>-0.06</v>
      </c>
      <c r="E14" s="95">
        <f>+'Input Sheet'!F55/'Input Sheet'!F7</f>
        <v>-5.9999999999999977E-2</v>
      </c>
      <c r="F14" s="96">
        <f>+'Input Sheet'!G55/'Input Sheet'!G7</f>
        <v>-5.9999999999999984E-2</v>
      </c>
      <c r="G14" s="92"/>
    </row>
    <row r="15" spans="1:20" s="83" customFormat="1">
      <c r="A15" s="93"/>
      <c r="B15" s="98" t="s">
        <v>57</v>
      </c>
      <c r="C15" s="105">
        <f>+'Input Sheet'!D62/'Input Sheet'!D7</f>
        <v>2.3978403439686845E-2</v>
      </c>
      <c r="D15" s="105">
        <f>+'Input Sheet'!E62/'Input Sheet'!E7</f>
        <v>2.9999912902354833E-2</v>
      </c>
      <c r="E15" s="105">
        <f>+'Input Sheet'!F62/'Input Sheet'!F7</f>
        <v>3.0000124799159655E-2</v>
      </c>
      <c r="F15" s="106">
        <f>+'Input Sheet'!G62/'Input Sheet'!G7</f>
        <v>2.7999947860368135E-2</v>
      </c>
      <c r="G15" s="92"/>
      <c r="K15" s="116"/>
    </row>
    <row r="16" spans="1:20" s="83" customFormat="1">
      <c r="B16" s="92"/>
      <c r="F16" s="91"/>
      <c r="K16" s="95"/>
    </row>
    <row r="17" spans="1:7" s="83" customFormat="1">
      <c r="A17" s="89"/>
      <c r="B17" s="102" t="s">
        <v>58</v>
      </c>
      <c r="C17" s="103"/>
      <c r="D17" s="103"/>
      <c r="E17" s="103"/>
      <c r="F17" s="107"/>
      <c r="G17" s="92"/>
    </row>
    <row r="18" spans="1:7" s="83" customFormat="1">
      <c r="A18" s="93"/>
      <c r="B18" s="94" t="s">
        <v>59</v>
      </c>
      <c r="C18" s="95">
        <f>ABS(('Input Sheet'!D16*(1-'Input Sheet'!D29))/'Input Sheet'!D77)</f>
        <v>0.60680512667771658</v>
      </c>
      <c r="D18" s="95">
        <f>ABS(('Input Sheet'!E16*(1-'Input Sheet'!E29))/'Input Sheet'!E77)</f>
        <v>0.63109912286060144</v>
      </c>
      <c r="E18" s="95">
        <f>ABS(('Input Sheet'!F16*(1-'Input Sheet'!F29))/'Input Sheet'!F77)</f>
        <v>0.69488558485228025</v>
      </c>
      <c r="F18" s="96">
        <f>ABS(('Input Sheet'!G16*(1-'Input Sheet'!G29))/'Input Sheet'!G77)</f>
        <v>0.78013626418289594</v>
      </c>
      <c r="G18" s="92"/>
    </row>
    <row r="19" spans="1:7" s="83" customFormat="1">
      <c r="A19" s="93"/>
      <c r="B19" s="94" t="s">
        <v>60</v>
      </c>
      <c r="C19" s="95">
        <f>+'Input Sheet'!D33/'Input Sheet'!D75</f>
        <v>1.1458523739657036</v>
      </c>
      <c r="D19" s="95">
        <f>+'Input Sheet'!E33/'Input Sheet'!E75</f>
        <v>1.1840694408282764</v>
      </c>
      <c r="E19" s="95">
        <f>+'Input Sheet'!F33/'Input Sheet'!F75</f>
        <v>1.2059759497010198</v>
      </c>
      <c r="F19" s="96">
        <f>+'Input Sheet'!G33/'Input Sheet'!G75</f>
        <v>1.2587575339802139</v>
      </c>
      <c r="G19" s="92"/>
    </row>
    <row r="20" spans="1:7" s="83" customFormat="1">
      <c r="A20" s="93"/>
      <c r="B20" s="94" t="s">
        <v>61</v>
      </c>
      <c r="C20" s="95">
        <f>+('Input Sheet'!D33-'Input Sheet'!C33)/('Input Sheet'!D75-'Input Sheet'!C75)</f>
        <v>2.4051747132568706</v>
      </c>
      <c r="D20" s="95">
        <f>+('Input Sheet'!E33-'Input Sheet'!D33)/('Input Sheet'!E75-'Input Sheet'!D75)</f>
        <v>3.022042682926839</v>
      </c>
      <c r="E20" s="95">
        <f>+('Input Sheet'!F33-'Input Sheet'!E33)/('Input Sheet'!F75-'Input Sheet'!E75)</f>
        <v>1.6450112680368458</v>
      </c>
      <c r="F20" s="96">
        <f>+('Input Sheet'!G33-'Input Sheet'!F33)/('Input Sheet'!G75-'Input Sheet'!F75)</f>
        <v>2.0446977777987101</v>
      </c>
      <c r="G20" s="92"/>
    </row>
    <row r="21" spans="1:7" s="83" customFormat="1">
      <c r="A21" s="108"/>
      <c r="B21" s="109" t="s">
        <v>62</v>
      </c>
      <c r="C21" s="100">
        <f>+((('Input Sheet'!D33-'Input Sheet'!C33)-('Input Sheet'!D19-'Input Sheet'!C19)-('Input Sheet'!D21-'Input Sheet'!C21))/('Input Sheet'!D77-'Input Sheet'!C77))</f>
        <v>-0.55400772705011792</v>
      </c>
      <c r="D21" s="100">
        <f>+((('Input Sheet'!E33-'Input Sheet'!D33)-('Input Sheet'!E19-'Input Sheet'!D19)-('Input Sheet'!E21-'Input Sheet'!D21))/('Input Sheet'!E77-'Input Sheet'!D77))</f>
        <v>-0.23131551793005337</v>
      </c>
      <c r="E21" s="100">
        <f>+((('Input Sheet'!F33-'Input Sheet'!E33)-('Input Sheet'!F19-'Input Sheet'!E19)-('Input Sheet'!F21-'Input Sheet'!E21))/('Input Sheet'!F77-'Input Sheet'!E77))</f>
        <v>-4.3669818324704268</v>
      </c>
      <c r="F21" s="101">
        <f>+((('Input Sheet'!G33-'Input Sheet'!F33)-('Input Sheet'!G19-'Input Sheet'!F19)-('Input Sheet'!G21-'Input Sheet'!F21))/('Input Sheet'!G77-'Input Sheet'!F77))</f>
        <v>9.6231816317265952</v>
      </c>
      <c r="G21" s="92"/>
    </row>
    <row r="22" spans="1:7" s="83" customFormat="1">
      <c r="B22" s="92"/>
      <c r="F22" s="91"/>
      <c r="G22" s="92"/>
    </row>
    <row r="23" spans="1:7" s="83" customFormat="1">
      <c r="A23" s="89"/>
      <c r="B23" s="102" t="s">
        <v>63</v>
      </c>
      <c r="C23" s="103"/>
      <c r="D23" s="103"/>
      <c r="E23" s="103"/>
      <c r="F23" s="107"/>
      <c r="G23" s="90"/>
    </row>
    <row r="24" spans="1:7" s="83" customFormat="1">
      <c r="A24" s="93"/>
      <c r="B24" s="94" t="s">
        <v>38</v>
      </c>
      <c r="C24" s="110">
        <f>+'Input Sheet'!D86</f>
        <v>40859.699999999997</v>
      </c>
      <c r="D24" s="110">
        <f>+'Input Sheet'!E86</f>
        <v>42334.960124999998</v>
      </c>
      <c r="E24" s="110">
        <f>+'Input Sheet'!F86</f>
        <v>46921.341787499987</v>
      </c>
      <c r="F24" s="111">
        <f>+'Input Sheet'!G86</f>
        <v>53533.245219999997</v>
      </c>
      <c r="G24" s="92"/>
    </row>
    <row r="25" spans="1:7" s="83" customFormat="1">
      <c r="A25" s="93"/>
      <c r="B25" s="98" t="s">
        <v>39</v>
      </c>
      <c r="C25" s="112">
        <f>+'Input Sheet'!D90</f>
        <v>33290.199999999997</v>
      </c>
      <c r="D25" s="112">
        <f>+'Input Sheet'!E90</f>
        <v>32001.760124999997</v>
      </c>
      <c r="E25" s="112">
        <f>+'Input Sheet'!F90</f>
        <v>35623.14178749999</v>
      </c>
      <c r="F25" s="113">
        <f>+'Input Sheet'!G90</f>
        <v>41933.645219999999</v>
      </c>
      <c r="G25" s="92"/>
    </row>
    <row r="26" spans="1:7" s="83" customFormat="1"/>
    <row r="30" spans="1:7">
      <c r="B30" s="86" t="s">
        <v>64</v>
      </c>
      <c r="C30" s="87" t="s">
        <v>41</v>
      </c>
      <c r="D30" s="87" t="s">
        <v>42</v>
      </c>
      <c r="E30" s="87" t="s">
        <v>43</v>
      </c>
      <c r="F30" s="88" t="s">
        <v>44</v>
      </c>
    </row>
    <row r="31" spans="1:7">
      <c r="B31" s="90"/>
      <c r="C31" s="83"/>
      <c r="D31" s="83"/>
      <c r="E31" s="83"/>
      <c r="F31" s="91"/>
    </row>
    <row r="32" spans="1:7">
      <c r="B32" s="94" t="s">
        <v>49</v>
      </c>
      <c r="C32" s="95">
        <f>+'Input Sheet'!D100</f>
        <v>4.6319749424106327E-2</v>
      </c>
      <c r="D32" s="95">
        <f>+'Input Sheet'!E100</f>
        <v>0.03</v>
      </c>
      <c r="E32" s="95">
        <f>+'Input Sheet'!F100</f>
        <v>0.03</v>
      </c>
      <c r="F32" s="96">
        <f>+'Input Sheet'!G100</f>
        <v>0.03</v>
      </c>
    </row>
    <row r="33" spans="2:6">
      <c r="B33" s="94" t="s">
        <v>50</v>
      </c>
      <c r="C33" s="95">
        <f>+'Input Sheet'!D103</f>
        <v>0.18603148315746423</v>
      </c>
      <c r="D33" s="95">
        <f>+'Input Sheet'!E103</f>
        <v>0.14000000000000001</v>
      </c>
      <c r="E33" s="95">
        <f>+'Input Sheet'!F103</f>
        <v>0.14000000000000001</v>
      </c>
      <c r="F33" s="96">
        <f>+'Input Sheet'!G103</f>
        <v>0.14000000000000001</v>
      </c>
    </row>
    <row r="34" spans="2:6">
      <c r="B34" s="94" t="s">
        <v>51</v>
      </c>
      <c r="C34" s="95">
        <f>+'Input Sheet'!D109</f>
        <v>0.17587087426218773</v>
      </c>
      <c r="D34" s="95">
        <f>+'Input Sheet'!E109</f>
        <v>0.12834723500191053</v>
      </c>
      <c r="E34" s="95">
        <f>+'Input Sheet'!F109</f>
        <v>0.12650571768380511</v>
      </c>
      <c r="F34" s="96">
        <f>+'Input Sheet'!G109</f>
        <v>0.12558842760928915</v>
      </c>
    </row>
    <row r="35" spans="2:6">
      <c r="B35" s="94" t="s">
        <v>52</v>
      </c>
      <c r="C35" s="95">
        <f>+'Input Sheet'!D130</f>
        <v>-2.0895612315364742E-2</v>
      </c>
      <c r="D35" s="95">
        <f>+'Input Sheet'!E130</f>
        <v>-0.18788978700808723</v>
      </c>
      <c r="E35" s="95">
        <f>+'Input Sheet'!F130</f>
        <v>3.6911076887065075E-3</v>
      </c>
      <c r="F35" s="96">
        <f>+'Input Sheet'!G130</f>
        <v>1.1125561264846429E-2</v>
      </c>
    </row>
    <row r="36" spans="2:6">
      <c r="B36" s="98" t="s">
        <v>53</v>
      </c>
      <c r="C36" s="99"/>
      <c r="D36" s="115">
        <f>+'Input Sheet'!E183</f>
        <v>-0.3815355504592941</v>
      </c>
      <c r="E36" s="115">
        <f>+'Input Sheet'!F183</f>
        <v>2.2896104293054664E-2</v>
      </c>
      <c r="F36" s="124">
        <f>+'Input Sheet'!G183</f>
        <v>4.5327743916035113E-2</v>
      </c>
    </row>
    <row r="37" spans="2:6">
      <c r="B37" s="92"/>
      <c r="C37" s="83"/>
      <c r="D37" s="83"/>
      <c r="E37" s="83"/>
      <c r="F37" s="91"/>
    </row>
    <row r="38" spans="2:6">
      <c r="B38" s="102" t="s">
        <v>54</v>
      </c>
      <c r="C38" s="103"/>
      <c r="D38" s="103"/>
      <c r="E38" s="103"/>
      <c r="F38" s="104"/>
    </row>
    <row r="39" spans="2:6">
      <c r="B39" s="90" t="s">
        <v>55</v>
      </c>
      <c r="C39" s="83"/>
      <c r="D39" s="83"/>
      <c r="E39" s="83"/>
      <c r="F39" s="91"/>
    </row>
    <row r="40" spans="2:6">
      <c r="B40" s="94" t="s">
        <v>56</v>
      </c>
      <c r="C40" s="95">
        <f>+'Input Sheet'!D147/'Input Sheet'!D99</f>
        <v>-6.0346255811662378E-2</v>
      </c>
      <c r="D40" s="95">
        <f>+'Input Sheet'!E147/'Input Sheet'!E99</f>
        <v>-0.06</v>
      </c>
      <c r="E40" s="95">
        <f>+'Input Sheet'!F147/'Input Sheet'!F99</f>
        <v>-5.9999999999999991E-2</v>
      </c>
      <c r="F40" s="96">
        <f>+'Input Sheet'!G147/'Input Sheet'!G99</f>
        <v>-5.9999999999999984E-2</v>
      </c>
    </row>
    <row r="41" spans="2:6">
      <c r="B41" s="98" t="s">
        <v>57</v>
      </c>
      <c r="C41" s="105">
        <f>+'Input Sheet'!D154/'Input Sheet'!D99</f>
        <v>2.3978403439686845E-2</v>
      </c>
      <c r="D41" s="105">
        <f>+'Input Sheet'!E154/'Input Sheet'!E99</f>
        <v>3.1779764912839674E-2</v>
      </c>
      <c r="E41" s="105">
        <f>+'Input Sheet'!F154/'Input Sheet'!F99</f>
        <v>3.37355564943317E-2</v>
      </c>
      <c r="F41" s="106">
        <f>+'Input Sheet'!G154/'Input Sheet'!G99</f>
        <v>3.3626712349544299E-2</v>
      </c>
    </row>
    <row r="42" spans="2:6">
      <c r="B42" s="92"/>
      <c r="C42" s="83"/>
      <c r="D42" s="83"/>
      <c r="E42" s="83"/>
      <c r="F42" s="91"/>
    </row>
    <row r="43" spans="2:6">
      <c r="B43" s="102" t="s">
        <v>58</v>
      </c>
      <c r="C43" s="103"/>
      <c r="D43" s="103"/>
      <c r="E43" s="103"/>
      <c r="F43" s="107"/>
    </row>
    <row r="44" spans="2:6">
      <c r="B44" s="94" t="s">
        <v>59</v>
      </c>
      <c r="C44" s="95">
        <f>ABS(('Input Sheet'!D108*(1-'Input Sheet'!D121))/'Input Sheet'!D169)</f>
        <v>0.60680512667771658</v>
      </c>
      <c r="D44" s="95">
        <f>ABS(('Input Sheet'!E108*(1-'Input Sheet'!E121))/'Input Sheet'!E169)</f>
        <v>0.46624043566974621</v>
      </c>
      <c r="E44" s="95">
        <f>ABS(('Input Sheet'!F108*(1-'Input Sheet'!F121))/'Input Sheet'!F169)</f>
        <v>0.47959131541341815</v>
      </c>
      <c r="F44" s="96">
        <f>ABS(('Input Sheet'!G108*(1-'Input Sheet'!G121))/'Input Sheet'!G169)</f>
        <v>0.48560576175951453</v>
      </c>
    </row>
    <row r="45" spans="2:6">
      <c r="B45" s="94" t="s">
        <v>60</v>
      </c>
      <c r="C45" s="95">
        <f>+'Input Sheet'!D125/'Input Sheet'!D167</f>
        <v>1.1458523739657036</v>
      </c>
      <c r="D45" s="95">
        <f>+'Input Sheet'!E125/'Input Sheet'!E167</f>
        <v>0.9116034016859903</v>
      </c>
      <c r="E45" s="95">
        <f>+'Input Sheet'!F125/'Input Sheet'!F167</f>
        <v>0.87148386963418945</v>
      </c>
      <c r="F45" s="96">
        <f>+'Input Sheet'!G125/'Input Sheet'!G167</f>
        <v>0.82572612240214494</v>
      </c>
    </row>
    <row r="46" spans="2:6">
      <c r="B46" s="94" t="s">
        <v>61</v>
      </c>
      <c r="C46" s="95">
        <f>+('Input Sheet'!D125-'Input Sheet'!C125)/('Input Sheet'!D167-'Input Sheet'!C167)</f>
        <v>2.4051747132568706</v>
      </c>
      <c r="D46" s="95">
        <f>+('Input Sheet'!E125-'Input Sheet'!D125)/('Input Sheet'!E167-'Input Sheet'!D167)</f>
        <v>-10.354131475022857</v>
      </c>
      <c r="E46" s="95">
        <f>+('Input Sheet'!F125-'Input Sheet'!E125)/('Input Sheet'!F167-'Input Sheet'!E167)</f>
        <v>6.7435555584369478E-2</v>
      </c>
      <c r="F46" s="96">
        <f>+('Input Sheet'!G125-'Input Sheet'!F125)/('Input Sheet'!G167-'Input Sheet'!F167)</f>
        <v>0.14437380023787297</v>
      </c>
    </row>
    <row r="47" spans="2:6">
      <c r="B47" s="109" t="s">
        <v>62</v>
      </c>
      <c r="C47" s="100">
        <f>+((('Input Sheet'!D125-'Input Sheet'!C125)-('Input Sheet'!D111-'Input Sheet'!C111)-('Input Sheet'!D113-'Input Sheet'!C113))/('Input Sheet'!D169-'Input Sheet'!C169))</f>
        <v>-0.55400772705011792</v>
      </c>
      <c r="D47" s="100">
        <f>+((('Input Sheet'!E125-'Input Sheet'!D125)-('Input Sheet'!E111-'Input Sheet'!D111)-('Input Sheet'!E113-'Input Sheet'!D113))/('Input Sheet'!E169-'Input Sheet'!D169))</f>
        <v>4.3202168479939393</v>
      </c>
      <c r="E47" s="100">
        <f>+((('Input Sheet'!F125-'Input Sheet'!E125)-('Input Sheet'!F111-'Input Sheet'!E111)-('Input Sheet'!F113-'Input Sheet'!E113))/('Input Sheet'!F169-'Input Sheet'!E169))</f>
        <v>-0.71455956230646733</v>
      </c>
      <c r="F47" s="101">
        <f>+((('Input Sheet'!G125-'Input Sheet'!F125)-('Input Sheet'!G111-'Input Sheet'!F111)-('Input Sheet'!G113-'Input Sheet'!F113))/('Input Sheet'!G169-'Input Sheet'!F169))</f>
        <v>1.298206715832432</v>
      </c>
    </row>
    <row r="48" spans="2:6">
      <c r="B48" s="92"/>
      <c r="C48" s="83"/>
      <c r="D48" s="83"/>
      <c r="E48" s="83"/>
      <c r="F48" s="91"/>
    </row>
    <row r="49" spans="2:6">
      <c r="B49" s="102" t="s">
        <v>63</v>
      </c>
      <c r="C49" s="103"/>
      <c r="D49" s="103"/>
      <c r="E49" s="103"/>
      <c r="F49" s="107"/>
    </row>
    <row r="50" spans="2:6">
      <c r="B50" s="94" t="s">
        <v>38</v>
      </c>
      <c r="C50" s="110">
        <f>+'Input Sheet'!D178</f>
        <v>40859.699999999997</v>
      </c>
      <c r="D50" s="110">
        <f>+'Input Sheet'!E178</f>
        <v>30922.005218100006</v>
      </c>
      <c r="E50" s="110">
        <f>+'Input Sheet'!F178</f>
        <v>32358.40864964301</v>
      </c>
      <c r="F50" s="111">
        <f>+'Input Sheet'!G178</f>
        <v>33614.420394132292</v>
      </c>
    </row>
    <row r="51" spans="2:6">
      <c r="B51" s="98" t="s">
        <v>39</v>
      </c>
      <c r="C51" s="112">
        <f>+'Input Sheet'!D182</f>
        <v>33290.199999999997</v>
      </c>
      <c r="D51" s="112">
        <f>+'Input Sheet'!E182</f>
        <v>20588.805218100006</v>
      </c>
      <c r="E51" s="112">
        <f>+'Input Sheet'!F182</f>
        <v>21060.208649643009</v>
      </c>
      <c r="F51" s="113">
        <f>+'Input Sheet'!G182</f>
        <v>22014.820394132294</v>
      </c>
    </row>
    <row r="56" spans="2:6">
      <c r="B56" s="86" t="s">
        <v>65</v>
      </c>
      <c r="C56" s="87" t="s">
        <v>41</v>
      </c>
      <c r="D56" s="87" t="s">
        <v>42</v>
      </c>
      <c r="E56" s="87" t="s">
        <v>43</v>
      </c>
      <c r="F56" s="88" t="s">
        <v>44</v>
      </c>
    </row>
    <row r="57" spans="2:6">
      <c r="B57" s="90"/>
      <c r="C57" s="83"/>
      <c r="D57" s="83"/>
      <c r="E57" s="83"/>
      <c r="F57" s="91"/>
    </row>
    <row r="58" spans="2:6">
      <c r="B58" s="94" t="s">
        <v>49</v>
      </c>
      <c r="C58" s="95">
        <f>+'Input Sheet'!D192</f>
        <v>4.6319749424106327E-2</v>
      </c>
      <c r="D58" s="95">
        <f>+'Input Sheet'!E192</f>
        <v>0.11</v>
      </c>
      <c r="E58" s="95">
        <f>+'Input Sheet'!F192</f>
        <v>0.11</v>
      </c>
      <c r="F58" s="96">
        <f>+'Input Sheet'!G192</f>
        <v>0.11</v>
      </c>
    </row>
    <row r="59" spans="2:6">
      <c r="B59" s="94" t="s">
        <v>50</v>
      </c>
      <c r="C59" s="95">
        <f>+'Input Sheet'!D195</f>
        <v>0.18603148315746423</v>
      </c>
      <c r="D59" s="95">
        <f>+'Input Sheet'!E195</f>
        <v>0.19</v>
      </c>
      <c r="E59" s="95">
        <f>+'Input Sheet'!F195</f>
        <v>0.19</v>
      </c>
      <c r="F59" s="96">
        <f>+'Input Sheet'!G195</f>
        <v>0.19</v>
      </c>
    </row>
    <row r="60" spans="2:6">
      <c r="B60" s="94" t="s">
        <v>51</v>
      </c>
      <c r="C60" s="95">
        <f>+'Input Sheet'!D201</f>
        <v>0.17587087426218773</v>
      </c>
      <c r="D60" s="95">
        <f>+'Input Sheet'!E201</f>
        <v>0.17918707392069175</v>
      </c>
      <c r="E60" s="95">
        <f>+'Input Sheet'!F201</f>
        <v>0.17838074498072301</v>
      </c>
      <c r="F60" s="96">
        <f>+'Input Sheet'!G201</f>
        <v>0.17848526081685462</v>
      </c>
    </row>
    <row r="61" spans="2:6">
      <c r="B61" s="94" t="s">
        <v>52</v>
      </c>
      <c r="C61" s="95">
        <f>+'Input Sheet'!D222</f>
        <v>-2.0895612315364742E-2</v>
      </c>
      <c r="D61" s="95">
        <f>+'Input Sheet'!E222</f>
        <v>0.15846532695043236</v>
      </c>
      <c r="E61" s="95">
        <f>+'Input Sheet'!F222</f>
        <v>8.7184297784137943E-2</v>
      </c>
      <c r="F61" s="96">
        <f>+'Input Sheet'!G222</f>
        <v>9.4999278189159542E-2</v>
      </c>
    </row>
    <row r="62" spans="2:6">
      <c r="B62" s="98" t="s">
        <v>53</v>
      </c>
      <c r="C62" s="99"/>
      <c r="D62" s="115">
        <f>+'Input Sheet'!E275</f>
        <v>0.10356453317943437</v>
      </c>
      <c r="E62" s="115">
        <f>+'Input Sheet'!F275</f>
        <v>0.13131485511036756</v>
      </c>
      <c r="F62" s="124">
        <f>+'Input Sheet'!G275</f>
        <v>0.1410790121712111</v>
      </c>
    </row>
    <row r="63" spans="2:6">
      <c r="B63" s="92"/>
      <c r="C63" s="83"/>
      <c r="D63" s="83"/>
      <c r="E63" s="83"/>
      <c r="F63" s="91"/>
    </row>
    <row r="64" spans="2:6">
      <c r="B64" s="102" t="s">
        <v>54</v>
      </c>
      <c r="C64" s="103"/>
      <c r="D64" s="103"/>
      <c r="E64" s="103"/>
      <c r="F64" s="104"/>
    </row>
    <row r="65" spans="2:6">
      <c r="B65" s="90" t="s">
        <v>55</v>
      </c>
      <c r="C65" s="83"/>
      <c r="D65" s="83"/>
      <c r="E65" s="83"/>
      <c r="F65" s="91"/>
    </row>
    <row r="66" spans="2:6">
      <c r="B66" s="94" t="s">
        <v>56</v>
      </c>
      <c r="C66" s="95">
        <f>+'Input Sheet'!D239/'Input Sheet'!D191</f>
        <v>-6.0346255811662378E-2</v>
      </c>
      <c r="D66" s="95">
        <f>+'Input Sheet'!E239/'Input Sheet'!E191</f>
        <v>-5.999999999999997E-2</v>
      </c>
      <c r="E66" s="95">
        <f>+'Input Sheet'!F239/'Input Sheet'!F191</f>
        <v>-5.999999999999997E-2</v>
      </c>
      <c r="F66" s="96">
        <f>+'Input Sheet'!G239/'Input Sheet'!G191</f>
        <v>-5.999999999999997E-2</v>
      </c>
    </row>
    <row r="67" spans="2:6">
      <c r="B67" s="98" t="s">
        <v>57</v>
      </c>
      <c r="C67" s="105">
        <f>+'Input Sheet'!D246/'Input Sheet'!D191</f>
        <v>2.3978403439686845E-2</v>
      </c>
      <c r="D67" s="105">
        <f>+'Input Sheet'!E246/'Input Sheet'!E191</f>
        <v>2.9489331405607985E-2</v>
      </c>
      <c r="E67" s="105">
        <f>+'Input Sheet'!F246/'Input Sheet'!F191</f>
        <v>2.9048008996701971E-2</v>
      </c>
      <c r="F67" s="106">
        <f>+'Input Sheet'!G246/'Input Sheet'!G191</f>
        <v>2.6867493136365352E-2</v>
      </c>
    </row>
    <row r="68" spans="2:6">
      <c r="B68" s="92"/>
      <c r="C68" s="83"/>
      <c r="D68" s="83"/>
      <c r="E68" s="83"/>
      <c r="F68" s="91"/>
    </row>
    <row r="69" spans="2:6">
      <c r="B69" s="102" t="s">
        <v>58</v>
      </c>
      <c r="C69" s="103"/>
      <c r="D69" s="103"/>
      <c r="E69" s="103"/>
      <c r="F69" s="107"/>
    </row>
    <row r="70" spans="2:6">
      <c r="B70" s="94" t="s">
        <v>59</v>
      </c>
      <c r="C70" s="95">
        <f>ABS(('Input Sheet'!D200*(1-'Input Sheet'!D213))/'Input Sheet'!D261)</f>
        <v>0.60680512667771658</v>
      </c>
      <c r="D70" s="95">
        <f>ABS(('Input Sheet'!E200*(1-'Input Sheet'!E213))/'Input Sheet'!E261)</f>
        <v>0.70148090005369124</v>
      </c>
      <c r="E70" s="95">
        <f>ABS(('Input Sheet'!F200*(1-'Input Sheet'!F213))/'Input Sheet'!F261)</f>
        <v>0.78538144546074162</v>
      </c>
      <c r="F70" s="96">
        <f>ABS(('Input Sheet'!G200*(1-'Input Sheet'!G213))/'Input Sheet'!G261)</f>
        <v>0.86376147198414044</v>
      </c>
    </row>
    <row r="71" spans="2:6">
      <c r="B71" s="94" t="s">
        <v>60</v>
      </c>
      <c r="C71" s="95">
        <f>+'Input Sheet'!D217/'Input Sheet'!D259</f>
        <v>1.1458523739657036</v>
      </c>
      <c r="D71" s="95">
        <f>+'Input Sheet'!E217/'Input Sheet'!E259</f>
        <v>1.3003911487489244</v>
      </c>
      <c r="E71" s="95">
        <f>+'Input Sheet'!F217/'Input Sheet'!F259</f>
        <v>1.3465749016901163</v>
      </c>
      <c r="F71" s="96">
        <f>+'Input Sheet'!G217/'Input Sheet'!G259</f>
        <v>1.3817069109708113</v>
      </c>
    </row>
    <row r="72" spans="2:6">
      <c r="B72" s="94" t="s">
        <v>61</v>
      </c>
      <c r="C72" s="95">
        <f>+('Input Sheet'!D217-'Input Sheet'!C217)/('Input Sheet'!D259-'Input Sheet'!C259)</f>
        <v>2.4051747132568706</v>
      </c>
      <c r="D72" s="95">
        <f>+('Input Sheet'!E217-'Input Sheet'!D217)/('Input Sheet'!E259-'Input Sheet'!D259)</f>
        <v>8.7326238195513817</v>
      </c>
      <c r="E72" s="95">
        <f>+('Input Sheet'!F217-'Input Sheet'!E217)/('Input Sheet'!F259-'Input Sheet'!E259)</f>
        <v>2.272158197151108</v>
      </c>
      <c r="F72" s="96">
        <f>+('Input Sheet'!G217-'Input Sheet'!F217)/('Input Sheet'!G259-'Input Sheet'!F259)</f>
        <v>1.9048374747266863</v>
      </c>
    </row>
    <row r="73" spans="2:6">
      <c r="B73" s="109" t="s">
        <v>62</v>
      </c>
      <c r="C73" s="100">
        <f>+((('Input Sheet'!D217-'Input Sheet'!C217)-('Input Sheet'!D203-'Input Sheet'!C203)-('Input Sheet'!D205-'Input Sheet'!C205))/('Input Sheet'!D261-'Input Sheet'!C261))</f>
        <v>-0.55400772705011792</v>
      </c>
      <c r="D73" s="100">
        <f>+((('Input Sheet'!E217-'Input Sheet'!D217)-('Input Sheet'!E203-'Input Sheet'!D203)-('Input Sheet'!E205-'Input Sheet'!D205))/('Input Sheet'!E261-'Input Sheet'!D261))</f>
        <v>-2.174464176482334</v>
      </c>
      <c r="E73" s="100">
        <f>+((('Input Sheet'!F217-'Input Sheet'!E217)-('Input Sheet'!F203-'Input Sheet'!E203)-('Input Sheet'!F205-'Input Sheet'!E205))/('Input Sheet'!F261-'Input Sheet'!E261))</f>
        <v>-5.818959948310539</v>
      </c>
      <c r="F73" s="101">
        <f>+((('Input Sheet'!G217-'Input Sheet'!F217)-('Input Sheet'!G203-'Input Sheet'!F203)-('Input Sheet'!G205-'Input Sheet'!F205))/('Input Sheet'!G261-'Input Sheet'!F261))</f>
        <v>9.0104789933594063</v>
      </c>
    </row>
    <row r="74" spans="2:6">
      <c r="B74" s="92"/>
      <c r="C74" s="83"/>
      <c r="D74" s="83"/>
      <c r="E74" s="83"/>
      <c r="F74" s="91"/>
    </row>
    <row r="75" spans="2:6">
      <c r="B75" s="102" t="s">
        <v>63</v>
      </c>
      <c r="C75" s="103"/>
      <c r="D75" s="103"/>
      <c r="E75" s="103"/>
      <c r="F75" s="107"/>
    </row>
    <row r="76" spans="2:6">
      <c r="B76" s="94" t="s">
        <v>38</v>
      </c>
      <c r="C76" s="110">
        <f>+'Input Sheet'!D270</f>
        <v>40859.699999999997</v>
      </c>
      <c r="D76" s="110">
        <f>+'Input Sheet'!E270</f>
        <v>47071.084022450006</v>
      </c>
      <c r="E76" s="110">
        <f>+'Input Sheet'!F270</f>
        <v>52860.313939919506</v>
      </c>
      <c r="F76" s="111">
        <f>+'Input Sheet'!G270</f>
        <v>59025.255918310671</v>
      </c>
    </row>
    <row r="77" spans="2:6">
      <c r="B77" s="98" t="s">
        <v>39</v>
      </c>
      <c r="C77" s="112">
        <f>+'Input Sheet'!D274</f>
        <v>33290.199999999997</v>
      </c>
      <c r="D77" s="112">
        <f>+'Input Sheet'!E274</f>
        <v>36737.884022450002</v>
      </c>
      <c r="E77" s="112">
        <f>+'Input Sheet'!F274</f>
        <v>41562.113939919509</v>
      </c>
      <c r="F77" s="113">
        <f>+'Input Sheet'!G274</f>
        <v>47425.655918310673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G33"/>
  <sheetViews>
    <sheetView showGridLines="0" tabSelected="1" workbookViewId="0">
      <selection activeCell="I3" sqref="I3"/>
    </sheetView>
  </sheetViews>
  <sheetFormatPr defaultRowHeight="15"/>
  <cols>
    <col min="1" max="1" width="5" customWidth="1"/>
  </cols>
  <sheetData>
    <row r="1" spans="2:7" s="145" customFormat="1">
      <c r="B1" s="146" t="s">
        <v>84</v>
      </c>
    </row>
    <row r="2" spans="2:7" s="145" customFormat="1"/>
    <row r="4" spans="2:7">
      <c r="C4" s="130" t="s">
        <v>71</v>
      </c>
      <c r="D4" s="131">
        <v>801.75</v>
      </c>
    </row>
    <row r="6" spans="2:7">
      <c r="B6" s="132" t="s">
        <v>76</v>
      </c>
      <c r="C6" s="133" t="s">
        <v>40</v>
      </c>
      <c r="D6" s="133" t="s">
        <v>41</v>
      </c>
      <c r="E6" s="133" t="s">
        <v>42</v>
      </c>
      <c r="F6" s="133" t="s">
        <v>43</v>
      </c>
      <c r="G6" s="134" t="s">
        <v>44</v>
      </c>
    </row>
    <row r="7" spans="2:7">
      <c r="B7" s="117" t="s">
        <v>70</v>
      </c>
      <c r="C7" s="135">
        <f>+'Input Sheet'!C37</f>
        <v>19.941708366883852</v>
      </c>
      <c r="D7" s="135">
        <f>+'Input Sheet'!D37</f>
        <v>19.525014159943382</v>
      </c>
      <c r="E7" s="135">
        <f>+'Input Sheet'!E37</f>
        <v>20.595747807018725</v>
      </c>
      <c r="F7" s="135">
        <f>+'Input Sheet'!F37</f>
        <v>22.023467608428781</v>
      </c>
      <c r="G7" s="136">
        <f>+'Input Sheet'!G37</f>
        <v>24.531130033546614</v>
      </c>
    </row>
    <row r="8" spans="2:7">
      <c r="B8" s="117"/>
      <c r="C8" s="118"/>
      <c r="D8" s="120">
        <f>+D7/C7-1</f>
        <v>-2.0895612315364742E-2</v>
      </c>
      <c r="E8" s="120">
        <f t="shared" ref="E8:G8" si="0">+E7/D7-1</f>
        <v>5.4839071475400569E-2</v>
      </c>
      <c r="F8" s="120">
        <f t="shared" si="0"/>
        <v>6.9321095538153354E-2</v>
      </c>
      <c r="G8" s="121">
        <f t="shared" si="0"/>
        <v>0.11386319673647138</v>
      </c>
    </row>
    <row r="9" spans="2:7">
      <c r="B9" s="117" t="s">
        <v>72</v>
      </c>
      <c r="C9" s="137">
        <f>+$D$4/C7</f>
        <v>40.204679822287652</v>
      </c>
      <c r="D9" s="137">
        <f t="shared" ref="D9:G9" si="1">+$D$4/D7</f>
        <v>41.062710297277697</v>
      </c>
      <c r="E9" s="137">
        <f t="shared" si="1"/>
        <v>38.927938306118484</v>
      </c>
      <c r="F9" s="137">
        <f t="shared" si="1"/>
        <v>36.404348954256221</v>
      </c>
      <c r="G9" s="138">
        <f t="shared" si="1"/>
        <v>32.68296237896898</v>
      </c>
    </row>
    <row r="10" spans="2:7">
      <c r="B10" s="117"/>
      <c r="C10" s="118"/>
      <c r="D10" s="118"/>
      <c r="E10" s="118"/>
      <c r="F10" s="118"/>
      <c r="G10" s="139"/>
    </row>
    <row r="11" spans="2:7">
      <c r="B11" s="140" t="s">
        <v>73</v>
      </c>
      <c r="C11" s="118"/>
      <c r="D11" s="118"/>
      <c r="E11" s="118"/>
      <c r="F11" s="119">
        <v>40</v>
      </c>
      <c r="G11" s="139"/>
    </row>
    <row r="12" spans="2:7">
      <c r="B12" s="140" t="s">
        <v>74</v>
      </c>
      <c r="C12" s="118"/>
      <c r="D12" s="118"/>
      <c r="E12" s="118"/>
      <c r="F12" s="137">
        <f>+F11*F7</f>
        <v>880.93870433715119</v>
      </c>
      <c r="G12" s="139"/>
    </row>
    <row r="13" spans="2:7">
      <c r="B13" s="141" t="s">
        <v>75</v>
      </c>
      <c r="C13" s="122"/>
      <c r="D13" s="122"/>
      <c r="E13" s="122"/>
      <c r="F13" s="123">
        <f>+F12/$D$4-1</f>
        <v>9.876982143704538E-2</v>
      </c>
      <c r="G13" s="142"/>
    </row>
    <row r="16" spans="2:7">
      <c r="B16" s="132" t="s">
        <v>77</v>
      </c>
      <c r="C16" s="133" t="s">
        <v>40</v>
      </c>
      <c r="D16" s="133" t="s">
        <v>41</v>
      </c>
      <c r="E16" s="133" t="s">
        <v>42</v>
      </c>
      <c r="F16" s="133" t="s">
        <v>43</v>
      </c>
      <c r="G16" s="134" t="s">
        <v>44</v>
      </c>
    </row>
    <row r="17" spans="2:7">
      <c r="B17" s="117" t="s">
        <v>70</v>
      </c>
      <c r="C17" s="135">
        <f>+'Input Sheet'!C129</f>
        <v>19.941708366883852</v>
      </c>
      <c r="D17" s="135">
        <f>+'Input Sheet'!D129</f>
        <v>19.525014159943382</v>
      </c>
      <c r="E17" s="135">
        <f>+'Input Sheet'!E129</f>
        <v>15.856463408101732</v>
      </c>
      <c r="F17" s="135">
        <f>+'Input Sheet'!F129</f>
        <v>15.91499132210307</v>
      </c>
      <c r="G17" s="136">
        <f>+'Input Sheet'!G129</f>
        <v>16.092054533086628</v>
      </c>
    </row>
    <row r="18" spans="2:7">
      <c r="B18" s="117"/>
      <c r="C18" s="118"/>
      <c r="D18" s="120">
        <f>+D17/C17-1</f>
        <v>-2.0895612315364742E-2</v>
      </c>
      <c r="E18" s="120">
        <f t="shared" ref="E18" si="2">+E17/D17-1</f>
        <v>-0.18788978700808723</v>
      </c>
      <c r="F18" s="120">
        <f t="shared" ref="F18" si="3">+F17/E17-1</f>
        <v>3.6911076887065075E-3</v>
      </c>
      <c r="G18" s="121">
        <f t="shared" ref="G18" si="4">+G17/F17-1</f>
        <v>1.1125561264846429E-2</v>
      </c>
    </row>
    <row r="19" spans="2:7">
      <c r="B19" s="117" t="s">
        <v>72</v>
      </c>
      <c r="C19" s="137">
        <f>+$D$4/C17</f>
        <v>40.204679822287652</v>
      </c>
      <c r="D19" s="137">
        <f t="shared" ref="D19:G19" si="5">+$D$4/D17</f>
        <v>41.062710297277697</v>
      </c>
      <c r="E19" s="137">
        <f t="shared" si="5"/>
        <v>50.562977340227853</v>
      </c>
      <c r="F19" s="137">
        <f t="shared" si="5"/>
        <v>50.377030296366733</v>
      </c>
      <c r="G19" s="138">
        <f t="shared" si="5"/>
        <v>49.822724522312178</v>
      </c>
    </row>
    <row r="20" spans="2:7">
      <c r="B20" s="117"/>
      <c r="C20" s="118"/>
      <c r="D20" s="118"/>
      <c r="E20" s="118"/>
      <c r="F20" s="118"/>
      <c r="G20" s="139"/>
    </row>
    <row r="21" spans="2:7">
      <c r="B21" s="140" t="s">
        <v>73</v>
      </c>
      <c r="C21" s="118"/>
      <c r="D21" s="118"/>
      <c r="E21" s="118"/>
      <c r="F21" s="119">
        <v>40</v>
      </c>
      <c r="G21" s="139"/>
    </row>
    <row r="22" spans="2:7">
      <c r="B22" s="140" t="s">
        <v>74</v>
      </c>
      <c r="C22" s="118"/>
      <c r="D22" s="118"/>
      <c r="E22" s="118"/>
      <c r="F22" s="137">
        <f>+F21*F17</f>
        <v>636.59965288412286</v>
      </c>
      <c r="G22" s="139"/>
    </row>
    <row r="23" spans="2:7">
      <c r="B23" s="141" t="s">
        <v>75</v>
      </c>
      <c r="C23" s="122"/>
      <c r="D23" s="122"/>
      <c r="E23" s="122"/>
      <c r="F23" s="123">
        <f>+F22/$D$4-1</f>
        <v>-0.20598733659604263</v>
      </c>
      <c r="G23" s="142"/>
    </row>
    <row r="26" spans="2:7">
      <c r="B26" s="132" t="s">
        <v>78</v>
      </c>
      <c r="C26" s="133" t="s">
        <v>40</v>
      </c>
      <c r="D26" s="133" t="s">
        <v>41</v>
      </c>
      <c r="E26" s="133" t="s">
        <v>42</v>
      </c>
      <c r="F26" s="133" t="s">
        <v>43</v>
      </c>
      <c r="G26" s="134" t="s">
        <v>44</v>
      </c>
    </row>
    <row r="27" spans="2:7">
      <c r="B27" s="117" t="s">
        <v>70</v>
      </c>
      <c r="C27" s="135">
        <f>+'Input Sheet'!C221</f>
        <v>19.941708366883852</v>
      </c>
      <c r="D27" s="135">
        <f>+'Input Sheet'!D221</f>
        <v>19.525014159943382</v>
      </c>
      <c r="E27" s="135">
        <f>+'Input Sheet'!E221</f>
        <v>22.619051912510631</v>
      </c>
      <c r="F27" s="135">
        <f>+'Input Sheet'!F221</f>
        <v>24.591078070045832</v>
      </c>
      <c r="G27" s="136">
        <f>+'Input Sheet'!G221</f>
        <v>26.927212736593454</v>
      </c>
    </row>
    <row r="28" spans="2:7">
      <c r="B28" s="117"/>
      <c r="C28" s="118"/>
      <c r="D28" s="120">
        <f>+D27/C27-1</f>
        <v>-2.0895612315364742E-2</v>
      </c>
      <c r="E28" s="120">
        <f t="shared" ref="E28" si="6">+E27/D27-1</f>
        <v>0.15846532695043236</v>
      </c>
      <c r="F28" s="120">
        <f t="shared" ref="F28" si="7">+F27/E27-1</f>
        <v>8.7184297784137943E-2</v>
      </c>
      <c r="G28" s="121">
        <f t="shared" ref="G28" si="8">+G27/F27-1</f>
        <v>9.4999278189159542E-2</v>
      </c>
    </row>
    <row r="29" spans="2:7">
      <c r="B29" s="117" t="s">
        <v>72</v>
      </c>
      <c r="C29" s="137">
        <f>+$D$4/C27</f>
        <v>40.204679822287652</v>
      </c>
      <c r="D29" s="137">
        <f t="shared" ref="D29:G29" si="9">+$D$4/D27</f>
        <v>41.062710297277697</v>
      </c>
      <c r="E29" s="137">
        <f t="shared" si="9"/>
        <v>35.445782745498313</v>
      </c>
      <c r="F29" s="137">
        <f t="shared" si="9"/>
        <v>32.603287977707829</v>
      </c>
      <c r="G29" s="138">
        <f t="shared" si="9"/>
        <v>29.774711844217002</v>
      </c>
    </row>
    <row r="30" spans="2:7">
      <c r="B30" s="117"/>
      <c r="C30" s="118"/>
      <c r="D30" s="118"/>
      <c r="E30" s="118"/>
      <c r="F30" s="118"/>
      <c r="G30" s="139"/>
    </row>
    <row r="31" spans="2:7">
      <c r="B31" s="140" t="s">
        <v>73</v>
      </c>
      <c r="C31" s="118"/>
      <c r="D31" s="118"/>
      <c r="E31" s="118"/>
      <c r="F31" s="119">
        <v>40</v>
      </c>
      <c r="G31" s="139"/>
    </row>
    <row r="32" spans="2:7">
      <c r="B32" s="140" t="s">
        <v>74</v>
      </c>
      <c r="C32" s="118"/>
      <c r="D32" s="118"/>
      <c r="E32" s="118"/>
      <c r="F32" s="137">
        <f>+F31*F27</f>
        <v>983.64312280183321</v>
      </c>
      <c r="G32" s="139"/>
    </row>
    <row r="33" spans="2:7">
      <c r="B33" s="141" t="s">
        <v>75</v>
      </c>
      <c r="C33" s="122"/>
      <c r="D33" s="122"/>
      <c r="E33" s="122"/>
      <c r="F33" s="123">
        <f>+F32/$D$4-1</f>
        <v>0.22687012510362736</v>
      </c>
      <c r="G33" s="142"/>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dimension ref="B2:B10"/>
  <sheetViews>
    <sheetView workbookViewId="0">
      <selection activeCell="B12" sqref="B12"/>
    </sheetView>
  </sheetViews>
  <sheetFormatPr defaultRowHeight="15"/>
  <cols>
    <col min="2" max="2" width="57" customWidth="1"/>
  </cols>
  <sheetData>
    <row r="2" spans="2:2" ht="90">
      <c r="B2" s="143" t="s">
        <v>79</v>
      </c>
    </row>
    <row r="4" spans="2:2" ht="30">
      <c r="B4" s="144" t="s">
        <v>80</v>
      </c>
    </row>
    <row r="6" spans="2:2" ht="45">
      <c r="B6" s="143" t="s">
        <v>81</v>
      </c>
    </row>
    <row r="8" spans="2:2" ht="45">
      <c r="B8" s="143" t="s">
        <v>83</v>
      </c>
    </row>
    <row r="10" spans="2:2" ht="30">
      <c r="B10" s="143"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Sheet</vt:lpstr>
      <vt:lpstr>Output Sheet</vt:lpstr>
      <vt:lpstr>Valuation</vt:lpstr>
      <vt:lpstr>Comments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2016-10-26T10:40:05Z</dcterms:created>
  <dcterms:modified xsi:type="dcterms:W3CDTF">2016-11-14T16:16:09Z</dcterms:modified>
</cp:coreProperties>
</file>