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8495786D-B26C-4FEB-9D33-1F828669FD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gresos" sheetId="1" r:id="rId1"/>
    <sheet name="Inversiones" sheetId="2" r:id="rId2"/>
    <sheet name="Costos" sheetId="3" r:id="rId3"/>
    <sheet name="Depreciacion y Amortizacion" sheetId="4" r:id="rId4"/>
    <sheet name="Hoja1" sheetId="5" state="hidden" r:id="rId5"/>
    <sheet name="Flujo de Caja 2.0" sheetId="6" r:id="rId6"/>
  </sheets>
  <definedNames>
    <definedName name="uf2023_" localSheetId="2">Costos!$K$3:$P$78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Edj/LmtjYDJOHWL2a51KmlwmOQoH+I6fNM6lqTH3i90="/>
    </ext>
  </extLst>
</workbook>
</file>

<file path=xl/calcChain.xml><?xml version="1.0" encoding="utf-8"?>
<calcChain xmlns="http://schemas.openxmlformats.org/spreadsheetml/2006/main">
  <c r="F16" i="3" l="1"/>
  <c r="G16" i="3" s="1"/>
  <c r="H16" i="3" s="1"/>
  <c r="F14" i="3"/>
  <c r="F8" i="3"/>
  <c r="G8" i="3" s="1"/>
  <c r="H8" i="3" s="1"/>
  <c r="F6" i="3"/>
  <c r="F5" i="3"/>
  <c r="G5" i="3" s="1"/>
  <c r="F7" i="3"/>
  <c r="F10" i="3"/>
  <c r="G10" i="3" s="1"/>
  <c r="H10" i="3" s="1"/>
  <c r="F4" i="2"/>
  <c r="F10" i="2"/>
  <c r="C11" i="4" s="1"/>
  <c r="E11" i="4" s="1"/>
  <c r="F5" i="2"/>
  <c r="F6" i="2"/>
  <c r="C7" i="4" s="1"/>
  <c r="E7" i="4" s="1"/>
  <c r="F7" i="2"/>
  <c r="F8" i="2"/>
  <c r="F9" i="2"/>
  <c r="C10" i="4" s="1"/>
  <c r="F10" i="4" s="1"/>
  <c r="F11" i="2"/>
  <c r="F12" i="2"/>
  <c r="E13" i="2"/>
  <c r="C15" i="1"/>
  <c r="C25" i="6"/>
  <c r="F29" i="6" s="1"/>
  <c r="C15" i="6"/>
  <c r="F28" i="4"/>
  <c r="E28" i="4"/>
  <c r="C28" i="4"/>
  <c r="E27" i="4"/>
  <c r="D27" i="4"/>
  <c r="F26" i="4"/>
  <c r="E26" i="4"/>
  <c r="D26" i="4"/>
  <c r="D25" i="4"/>
  <c r="E24" i="4"/>
  <c r="D24" i="4"/>
  <c r="F23" i="4"/>
  <c r="E23" i="4"/>
  <c r="D23" i="4"/>
  <c r="E22" i="4"/>
  <c r="D22" i="4"/>
  <c r="E21" i="4"/>
  <c r="D21" i="4"/>
  <c r="D28" i="4" s="1"/>
  <c r="E20" i="4"/>
  <c r="D20" i="4"/>
  <c r="E19" i="4"/>
  <c r="D19" i="4"/>
  <c r="C9" i="4"/>
  <c r="E9" i="4" s="1"/>
  <c r="C8" i="4"/>
  <c r="D8" i="4" s="1"/>
  <c r="F15" i="3"/>
  <c r="G15" i="3" s="1"/>
  <c r="H15" i="3" s="1"/>
  <c r="G14" i="3"/>
  <c r="H14" i="3" s="1"/>
  <c r="F13" i="3"/>
  <c r="G13" i="3" s="1"/>
  <c r="H13" i="3" s="1"/>
  <c r="F12" i="3"/>
  <c r="G12" i="3" s="1"/>
  <c r="H12" i="3" s="1"/>
  <c r="G11" i="3"/>
  <c r="H11" i="3" s="1"/>
  <c r="F11" i="3"/>
  <c r="F9" i="3"/>
  <c r="G9" i="3" s="1"/>
  <c r="H9" i="3" s="1"/>
  <c r="G7" i="3"/>
  <c r="H7" i="3" s="1"/>
  <c r="D13" i="2"/>
  <c r="C13" i="4"/>
  <c r="B14" i="1"/>
  <c r="B15" i="1" s="1"/>
  <c r="D3" i="6" s="1"/>
  <c r="D13" i="1"/>
  <c r="D14" i="1" s="1"/>
  <c r="D15" i="1" s="1"/>
  <c r="F3" i="6" s="1"/>
  <c r="C13" i="1"/>
  <c r="C14" i="1" s="1"/>
  <c r="E3" i="6" s="1"/>
  <c r="B13" i="1"/>
  <c r="F17" i="3" l="1"/>
  <c r="D4" i="6" s="1"/>
  <c r="D5" i="6" s="1"/>
  <c r="C6" i="4"/>
  <c r="F6" i="4" s="1"/>
  <c r="J6" i="4" s="1"/>
  <c r="C5" i="4"/>
  <c r="F5" i="4" s="1"/>
  <c r="F9" i="4"/>
  <c r="F7" i="4"/>
  <c r="F11" i="4"/>
  <c r="F13" i="2"/>
  <c r="F22" i="6"/>
  <c r="E22" i="6"/>
  <c r="D22" i="6"/>
  <c r="F13" i="4"/>
  <c r="E13" i="4"/>
  <c r="D13" i="4"/>
  <c r="H5" i="3"/>
  <c r="G6" i="3"/>
  <c r="H6" i="3" s="1"/>
  <c r="C12" i="4"/>
  <c r="C14" i="4" s="1"/>
  <c r="E8" i="4"/>
  <c r="E10" i="4"/>
  <c r="D10" i="4"/>
  <c r="F8" i="4"/>
  <c r="D5" i="4"/>
  <c r="E5" i="4"/>
  <c r="D7" i="4"/>
  <c r="D9" i="4"/>
  <c r="D11" i="4"/>
  <c r="D6" i="4" l="1"/>
  <c r="E6" i="4"/>
  <c r="G17" i="3"/>
  <c r="E4" i="6" s="1"/>
  <c r="H17" i="3"/>
  <c r="F4" i="6" s="1"/>
  <c r="F5" i="6" s="1"/>
  <c r="D12" i="4"/>
  <c r="F12" i="4"/>
  <c r="F14" i="4" s="1"/>
  <c r="E12" i="4"/>
  <c r="E14" i="4" s="1"/>
  <c r="D14" i="4" l="1"/>
  <c r="D10" i="6" s="1"/>
  <c r="E6" i="6"/>
  <c r="E10" i="6"/>
  <c r="F6" i="6"/>
  <c r="F7" i="6" s="1"/>
  <c r="F10" i="6"/>
  <c r="C26" i="6" a="1"/>
  <c r="C26" i="6" s="1"/>
  <c r="E5" i="6"/>
  <c r="D6" i="6" l="1"/>
  <c r="D7" i="6" s="1"/>
  <c r="D8" i="6" s="1"/>
  <c r="D9" i="6" s="1"/>
  <c r="D11" i="6" s="1"/>
  <c r="D15" i="6" s="1"/>
  <c r="E7" i="6"/>
  <c r="E8" i="6" s="1"/>
  <c r="E9" i="6" s="1"/>
  <c r="E11" i="6" s="1"/>
  <c r="E15" i="6" s="1"/>
  <c r="F8" i="6"/>
  <c r="F9" i="6" s="1"/>
  <c r="F11" i="6" s="1"/>
  <c r="F15" i="6" s="1"/>
  <c r="F30" i="6"/>
  <c r="F31" i="6" s="1"/>
  <c r="C27" i="6"/>
  <c r="C29" i="6" s="1"/>
  <c r="C32" i="6" s="1"/>
  <c r="C21" i="6" l="1"/>
  <c r="C20" i="6" a="1"/>
  <c r="C20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6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ID#AAABXhJPNRI
OPEX    (2024-10-17 13:30:04)
Se considera para el flujo de caja solo el Costo Operacional.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jmcmb99gbf0Onnm0neg4CHW3w=="/>
    </ext>
  </extLst>
</comments>
</file>

<file path=xl/sharedStrings.xml><?xml version="1.0" encoding="utf-8"?>
<sst xmlns="http://schemas.openxmlformats.org/spreadsheetml/2006/main" count="193" uniqueCount="147">
  <si>
    <t>Plan de suscripción</t>
  </si>
  <si>
    <t>IPC año 1</t>
  </si>
  <si>
    <t>IPC año 2</t>
  </si>
  <si>
    <t>IPC año 3</t>
  </si>
  <si>
    <t>IPC año 4</t>
  </si>
  <si>
    <t>IPC año 5</t>
  </si>
  <si>
    <t xml:space="preserve">Tipo de empresa </t>
  </si>
  <si>
    <t xml:space="preserve">total de empresas del mercado </t>
  </si>
  <si>
    <t>empresas suscritas</t>
  </si>
  <si>
    <t>Pequeñas empresas (1-50 empleados)</t>
  </si>
  <si>
    <t>Medianas empresas (51-200 empleados)</t>
  </si>
  <si>
    <t>Grandes empresas (200+ empleados)</t>
  </si>
  <si>
    <t>Ingresos por venta</t>
  </si>
  <si>
    <t>Items /  Años</t>
  </si>
  <si>
    <t>Año 1</t>
  </si>
  <si>
    <t>Año 2</t>
  </si>
  <si>
    <t>Año 3</t>
  </si>
  <si>
    <t>Posibles Ventas</t>
  </si>
  <si>
    <t>Clientes</t>
  </si>
  <si>
    <t>Total ingresos mensuales CLP</t>
  </si>
  <si>
    <t>Total ingresos anuales en $$$</t>
  </si>
  <si>
    <t>Infraestructura y Equipamientos</t>
  </si>
  <si>
    <t>Fecha</t>
  </si>
  <si>
    <t>Tipo de Activo Fijo</t>
  </si>
  <si>
    <r>
      <rPr>
        <sz val="10"/>
        <color rgb="FFFFFFFF"/>
        <rFont val="Bookman Old Style"/>
      </rPr>
      <t>Nombre</t>
    </r>
    <r>
      <rPr>
        <vertAlign val="superscript"/>
        <sz val="10"/>
        <color rgb="FFFFFFFF"/>
        <rFont val="Bookman Old Style"/>
      </rPr>
      <t>2</t>
    </r>
  </si>
  <si>
    <t>Cantidad</t>
  </si>
  <si>
    <r>
      <rPr>
        <sz val="10"/>
        <color rgb="FFFFFFFF"/>
        <rFont val="Bookman Old Style"/>
      </rPr>
      <t>Costo unitario</t>
    </r>
    <r>
      <rPr>
        <sz val="10"/>
        <color rgb="FFFFFFFF"/>
        <rFont val="Bookman Old Style"/>
      </rPr>
      <t xml:space="preserve"> (CLP)</t>
    </r>
  </si>
  <si>
    <t>Costo Total (CLP)</t>
  </si>
  <si>
    <t>Valor UF</t>
  </si>
  <si>
    <t>Servidores de alto rendimiento</t>
  </si>
  <si>
    <t>Dólar</t>
  </si>
  <si>
    <t>Firewalls</t>
  </si>
  <si>
    <t>UTM</t>
  </si>
  <si>
    <t>Notebook Acer Nitro 5</t>
  </si>
  <si>
    <t>Unidad NAS</t>
  </si>
  <si>
    <t>Router Tp-Link</t>
  </si>
  <si>
    <t>UPS</t>
  </si>
  <si>
    <t>switch</t>
  </si>
  <si>
    <t>pc desktop</t>
  </si>
  <si>
    <t>Total Inversión</t>
  </si>
  <si>
    <r>
      <rPr>
        <b/>
        <sz val="12"/>
        <color theme="0"/>
        <rFont val="Bookman Old Style"/>
      </rPr>
      <t>COSTOS</t>
    </r>
    <r>
      <rPr>
        <b/>
        <vertAlign val="superscript"/>
        <sz val="10"/>
        <color theme="0"/>
        <rFont val="Bookman Old Style"/>
      </rPr>
      <t>1</t>
    </r>
  </si>
  <si>
    <t>COSTOS</t>
  </si>
  <si>
    <t>Tipo de Costo</t>
  </si>
  <si>
    <t>Nombre del Costo</t>
  </si>
  <si>
    <t>descripcion</t>
  </si>
  <si>
    <t>Costo unitario ($)</t>
  </si>
  <si>
    <t>Costo Año 1</t>
  </si>
  <si>
    <t>Costo Año 2 (+3%)</t>
  </si>
  <si>
    <t>Costo Año 3 (+3%)</t>
  </si>
  <si>
    <t>Costos Variables</t>
  </si>
  <si>
    <t>Hosting Cloud</t>
  </si>
  <si>
    <t>Servicios de alojamiento web</t>
  </si>
  <si>
    <t>Certificaciones de Seguridad</t>
  </si>
  <si>
    <t>Certificación SSL, Pentesting, etc.</t>
  </si>
  <si>
    <t>Licencias de Software</t>
  </si>
  <si>
    <t>Herramientas de desarrollo y gestión</t>
  </si>
  <si>
    <t>Equipos</t>
  </si>
  <si>
    <t>Hardware adicional</t>
  </si>
  <si>
    <t>Capacitación de Personal</t>
  </si>
  <si>
    <t>Formación en nuevas tecnologías y seguridad</t>
  </si>
  <si>
    <t>Costo Fijo</t>
  </si>
  <si>
    <t>Salario Desarrollador Sr</t>
  </si>
  <si>
    <t>Responsable del sistema ACL</t>
  </si>
  <si>
    <t>Salario Desarrolladores Jr</t>
  </si>
  <si>
    <t>Equipo de soporte y mantenimiento</t>
  </si>
  <si>
    <t>Remuneración Administrador</t>
  </si>
  <si>
    <t>Administración de usuarios y roles</t>
  </si>
  <si>
    <t>Servicios de Seguridad (Firewall)</t>
  </si>
  <si>
    <t>Protección de datos y servicios en la red</t>
  </si>
  <si>
    <t>Arriendo Oficina</t>
  </si>
  <si>
    <t>Espacio físico para el equipo de desarrollo</t>
  </si>
  <si>
    <t>Mantenimiento de Infraestructura</t>
  </si>
  <si>
    <t>Cuidado y actualización de equipos físicos</t>
  </si>
  <si>
    <t>Licencias para herramientas de desarrollo</t>
  </si>
  <si>
    <t>Total Costo</t>
  </si>
  <si>
    <t>DEPRECIACIÓN NORMAL</t>
  </si>
  <si>
    <t>Nombre</t>
  </si>
  <si>
    <t>Años de depreciación</t>
  </si>
  <si>
    <t>Inversión Inicial Año 0</t>
  </si>
  <si>
    <t>Desfibrilador</t>
  </si>
  <si>
    <t>Máquina de Dialisis</t>
  </si>
  <si>
    <t>Balanzas digitales</t>
  </si>
  <si>
    <t>Vehículos Foton Midi</t>
  </si>
  <si>
    <t>Celulares</t>
  </si>
  <si>
    <t xml:space="preserve">Repuestos </t>
  </si>
  <si>
    <t>Escritorios</t>
  </si>
  <si>
    <t>Total depreciación</t>
  </si>
  <si>
    <t>DEPRECIACIÓN ACELERADA</t>
  </si>
  <si>
    <t>Inversión en el Activo Fijo</t>
  </si>
  <si>
    <t>Tiempo de Amortización</t>
  </si>
  <si>
    <t xml:space="preserve">Detalle Fórmula de Cálculo de la Amortización </t>
  </si>
  <si>
    <t>Amortización Año 1</t>
  </si>
  <si>
    <t>Amortización Año 2</t>
  </si>
  <si>
    <t>Amortización Año 3</t>
  </si>
  <si>
    <t>Amortización Año 4</t>
  </si>
  <si>
    <t>Amortización Año 5</t>
  </si>
  <si>
    <t xml:space="preserve">Amortización Año </t>
  </si>
  <si>
    <t>Amortización Año 7</t>
  </si>
  <si>
    <t>Amortización Año 8</t>
  </si>
  <si>
    <t>Amortización Año 9</t>
  </si>
  <si>
    <t>Amortización Año 10</t>
  </si>
  <si>
    <t>Amortización Año 11</t>
  </si>
  <si>
    <t>Amortización Año 12</t>
  </si>
  <si>
    <t>Amortización Año 13</t>
  </si>
  <si>
    <t>Amortización Año 14</t>
  </si>
  <si>
    <t>Amortización Año 15</t>
  </si>
  <si>
    <t>Amortización Año 16</t>
  </si>
  <si>
    <t>Amortización Año 17</t>
  </si>
  <si>
    <t>Amortización Año 18</t>
  </si>
  <si>
    <t>Amortización Año 19</t>
  </si>
  <si>
    <t>Amortización Año 20</t>
  </si>
  <si>
    <t>Año 0</t>
  </si>
  <si>
    <t>Ingresos</t>
  </si>
  <si>
    <t xml:space="preserve">(-) Costos operacionales </t>
  </si>
  <si>
    <t>(=) Total antes de ajustes</t>
  </si>
  <si>
    <t>(-) Depreciación</t>
  </si>
  <si>
    <t>Resultado antes de impuesto</t>
  </si>
  <si>
    <t>(-) Impuestos</t>
  </si>
  <si>
    <t>Tasa de Impuesto de Primera Categoría</t>
  </si>
  <si>
    <t>(=) Resultado después de impuesto</t>
  </si>
  <si>
    <t>es de 25% para las pymes desde el año 2023 en adelante.</t>
  </si>
  <si>
    <t>(+) Depreciación</t>
  </si>
  <si>
    <t>(=) Flujo operacional</t>
  </si>
  <si>
    <t>Total Inversiones</t>
  </si>
  <si>
    <t>Valor de desecho</t>
  </si>
  <si>
    <t>Flujo de capitales</t>
  </si>
  <si>
    <t>FLUJO DE CAJA</t>
  </si>
  <si>
    <t>Tasa</t>
  </si>
  <si>
    <t>VAN</t>
  </si>
  <si>
    <t>El van positivo significa que, en términos de valor presente, se espera que la inversión genere un flujo de efectivo neto positivo a lo largo del periodo de tiempo considerado.</t>
  </si>
  <si>
    <t>TIR</t>
  </si>
  <si>
    <t>AÑO 1</t>
  </si>
  <si>
    <t>AÑO 2</t>
  </si>
  <si>
    <t>AÑO 3</t>
  </si>
  <si>
    <t>El TIR nos indica que existe un alto potencial de rentabilidad en la inversión</t>
  </si>
  <si>
    <t>ROI</t>
  </si>
  <si>
    <t>Un ROI Positivo indica que la inversión a sido rentable</t>
  </si>
  <si>
    <t>Proyecto 1</t>
  </si>
  <si>
    <t>CAPEX</t>
  </si>
  <si>
    <t>% OPEX</t>
  </si>
  <si>
    <r>
      <rPr>
        <b/>
        <sz val="11"/>
        <color theme="1"/>
        <rFont val="Calibri"/>
      </rPr>
      <t>CAPEX (Capital Expenditure)</t>
    </r>
    <r>
      <rPr>
        <sz val="11"/>
        <color theme="1"/>
        <rFont val="Calibri"/>
      </rPr>
      <t xml:space="preserve"> se refiere a los gastos de capital o inversiones realizadas por una empresa para adquirir, mejorar o mantener activos a largo plazo,</t>
    </r>
  </si>
  <si>
    <t>OPEX</t>
  </si>
  <si>
    <t>Subtotal Proyecto 1</t>
  </si>
  <si>
    <r>
      <rPr>
        <b/>
        <sz val="11"/>
        <color theme="1"/>
        <rFont val="Calibri"/>
      </rPr>
      <t>OPEX (Operational Expenditure</t>
    </r>
    <r>
      <rPr>
        <sz val="11"/>
        <color theme="1"/>
        <rFont val="Calibri"/>
      </rPr>
      <t>) se refiere a los gastos operativos o de funcionamiento regulares de una empresa que están asociados con sus actividades diarias y necesarios para mantener su operación continua</t>
    </r>
  </si>
  <si>
    <t>Subtotal Proyecto 1 + 20% holgura</t>
  </si>
  <si>
    <t>Factor Zona 1.19</t>
  </si>
  <si>
    <t>Licencias y Software (por equipo)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</si>
</sst>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1" formatCode="_ * #,##0_ ;_ * \-#,##0_ ;_ * &quot;-&quot;_ ;_ @_ "/>
    <numFmt numFmtId="164" formatCode="_ [$$-340A]* #,##0_ ;_ [$$-340A]* \-#,##0_ ;_ [$$-340A]* &quot;-&quot;??_ ;_ @_ "/>
    <numFmt numFmtId="165" formatCode="d/m/yyyy"/>
    <numFmt numFmtId="166" formatCode="_-[$$-80A]* #,##0.00_-;\-[$$-80A]* #,##0.00_-;_-[$$-80A]* &quot;-&quot;??_-;_-@"/>
    <numFmt numFmtId="167" formatCode="_-[$USD]\ * #,##0.00_-;\-[$USD]\ * #,##0.00_-;_-[$USD]\ * &quot;-&quot;??_-;_-@"/>
    <numFmt numFmtId="168" formatCode="_-[$$-80A]* #,##0_-;\-[$$-80A]* #,##0_-;_-[$$-80A]* &quot;-&quot;??_-;_-@"/>
    <numFmt numFmtId="169" formatCode="&quot;$&quot;#,##0.00;[Red]\-&quot;$&quot;#,##0.00"/>
  </numFmts>
  <fonts count="27" x14ac:knownFonts="1">
    <font>
      <sz val="11"/>
      <color theme="1"/>
      <name val="Calibri"/>
      <scheme val="minor"/>
    </font>
    <font>
      <sz val="11"/>
      <color theme="1"/>
      <name val="Bookman Old Style"/>
    </font>
    <font>
      <sz val="10"/>
      <color theme="1"/>
      <name val="Bookman Old Style"/>
    </font>
    <font>
      <sz val="11"/>
      <color theme="1"/>
      <name val="Calibri"/>
    </font>
    <font>
      <b/>
      <sz val="12"/>
      <color rgb="FFFFFFFF"/>
      <name val="Bookman Old Style"/>
    </font>
    <font>
      <sz val="11"/>
      <color rgb="FF000000"/>
      <name val="Bookman Old Style"/>
    </font>
    <font>
      <b/>
      <sz val="12"/>
      <color theme="0"/>
      <name val="Bookman Old Style"/>
    </font>
    <font>
      <sz val="11"/>
      <name val="Calibri"/>
    </font>
    <font>
      <sz val="10"/>
      <color rgb="FFFFFFFF"/>
      <name val="Bookman Old Style"/>
    </font>
    <font>
      <b/>
      <sz val="10"/>
      <color theme="1"/>
      <name val="Bookman Old Style"/>
    </font>
    <font>
      <b/>
      <sz val="10"/>
      <color theme="0"/>
      <name val="Bookman Old Style"/>
    </font>
    <font>
      <sz val="10"/>
      <color theme="0"/>
      <name val="Bookman Old Style"/>
    </font>
    <font>
      <b/>
      <sz val="10"/>
      <color rgb="FFFFFFFF"/>
      <name val="Arial"/>
    </font>
    <font>
      <b/>
      <sz val="10"/>
      <color theme="0"/>
      <name val="Arial"/>
    </font>
    <font>
      <b/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b/>
      <sz val="14"/>
      <color theme="1"/>
      <name val="Calibri"/>
    </font>
    <font>
      <sz val="12"/>
      <color rgb="FF374151"/>
      <name val="Quattrocento Sans"/>
    </font>
    <font>
      <b/>
      <sz val="16"/>
      <color theme="1"/>
      <name val="Calibri"/>
    </font>
    <font>
      <sz val="16"/>
      <color theme="1"/>
      <name val="Calibri"/>
    </font>
    <font>
      <vertAlign val="superscript"/>
      <sz val="10"/>
      <color rgb="FFFFFFFF"/>
      <name val="Bookman Old Style"/>
    </font>
    <font>
      <b/>
      <vertAlign val="superscript"/>
      <sz val="10"/>
      <color theme="0"/>
      <name val="Bookman Old Style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164" fontId="3" fillId="0" borderId="1" xfId="0" applyNumberFormat="1" applyFont="1" applyBorder="1"/>
    <xf numFmtId="0" fontId="2" fillId="2" borderId="1" xfId="0" applyFont="1" applyFill="1" applyBorder="1"/>
    <xf numFmtId="10" fontId="2" fillId="0" borderId="1" xfId="0" applyNumberFormat="1" applyFont="1" applyBorder="1"/>
    <xf numFmtId="10" fontId="1" fillId="0" borderId="1" xfId="0" applyNumberFormat="1" applyFont="1" applyBorder="1"/>
    <xf numFmtId="0" fontId="1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41" fontId="3" fillId="0" borderId="1" xfId="0" applyNumberFormat="1" applyFont="1" applyBorder="1"/>
    <xf numFmtId="41" fontId="2" fillId="0" borderId="1" xfId="0" applyNumberFormat="1" applyFont="1" applyBorder="1"/>
    <xf numFmtId="9" fontId="5" fillId="4" borderId="0" xfId="0" applyNumberFormat="1" applyFont="1" applyFill="1" applyAlignment="1">
      <alignment horizontal="right"/>
    </xf>
    <xf numFmtId="9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9" fontId="2" fillId="0" borderId="1" xfId="0" applyNumberFormat="1" applyFont="1" applyBorder="1"/>
    <xf numFmtId="164" fontId="2" fillId="0" borderId="1" xfId="0" applyNumberFormat="1" applyFont="1" applyBorder="1"/>
    <xf numFmtId="0" fontId="3" fillId="0" borderId="0" xfId="0" applyFont="1" applyAlignment="1">
      <alignment horizontal="center" vertical="center"/>
    </xf>
    <xf numFmtId="165" fontId="2" fillId="2" borderId="1" xfId="0" applyNumberFormat="1" applyFont="1" applyFill="1" applyBorder="1"/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2" fillId="0" borderId="1" xfId="0" applyFont="1" applyBorder="1"/>
    <xf numFmtId="166" fontId="2" fillId="0" borderId="1" xfId="0" applyNumberFormat="1" applyFont="1" applyBorder="1"/>
    <xf numFmtId="0" fontId="2" fillId="0" borderId="8" xfId="0" applyFont="1" applyBorder="1"/>
    <xf numFmtId="0" fontId="9" fillId="0" borderId="1" xfId="0" applyFont="1" applyBorder="1" applyAlignment="1">
      <alignment horizontal="left"/>
    </xf>
    <xf numFmtId="42" fontId="2" fillId="0" borderId="1" xfId="0" applyNumberFormat="1" applyFont="1" applyBorder="1" applyAlignment="1">
      <alignment horizontal="right"/>
    </xf>
    <xf numFmtId="42" fontId="2" fillId="0" borderId="9" xfId="0" applyNumberFormat="1" applyFont="1" applyBorder="1" applyAlignment="1">
      <alignment horizontal="right"/>
    </xf>
    <xf numFmtId="167" fontId="2" fillId="0" borderId="1" xfId="0" applyNumberFormat="1" applyFont="1" applyBorder="1"/>
    <xf numFmtId="42" fontId="2" fillId="0" borderId="1" xfId="0" applyNumberFormat="1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 vertical="center"/>
    </xf>
    <xf numFmtId="42" fontId="2" fillId="2" borderId="11" xfId="0" applyNumberFormat="1" applyFont="1" applyFill="1" applyBorder="1" applyAlignment="1">
      <alignment horizontal="center" vertical="center"/>
    </xf>
    <xf numFmtId="42" fontId="2" fillId="2" borderId="12" xfId="0" applyNumberFormat="1" applyFont="1" applyFill="1" applyBorder="1" applyAlignment="1">
      <alignment horizontal="center" vertical="center"/>
    </xf>
    <xf numFmtId="42" fontId="2" fillId="0" borderId="0" xfId="0" applyNumberFormat="1" applyFont="1"/>
    <xf numFmtId="0" fontId="10" fillId="0" borderId="16" xfId="0" applyFont="1" applyBorder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1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/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42" fontId="16" fillId="0" borderId="1" xfId="0" applyNumberFormat="1" applyFont="1" applyBorder="1"/>
    <xf numFmtId="0" fontId="9" fillId="0" borderId="1" xfId="0" applyFont="1" applyBorder="1"/>
    <xf numFmtId="0" fontId="2" fillId="7" borderId="1" xfId="0" applyFont="1" applyFill="1" applyBorder="1"/>
    <xf numFmtId="42" fontId="2" fillId="7" borderId="1" xfId="0" applyNumberFormat="1" applyFont="1" applyFill="1" applyBorder="1"/>
    <xf numFmtId="0" fontId="17" fillId="0" borderId="0" xfId="0" applyFont="1"/>
    <xf numFmtId="9" fontId="17" fillId="0" borderId="0" xfId="0" applyNumberFormat="1" applyFont="1"/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2" fillId="8" borderId="17" xfId="0" applyFont="1" applyFill="1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42" fontId="2" fillId="0" borderId="19" xfId="0" applyNumberFormat="1" applyFont="1" applyBorder="1" applyAlignment="1">
      <alignment horizontal="center" vertical="center" wrapText="1"/>
    </xf>
    <xf numFmtId="42" fontId="2" fillId="8" borderId="17" xfId="0" applyNumberFormat="1" applyFont="1" applyFill="1" applyBorder="1"/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/>
    <xf numFmtId="42" fontId="9" fillId="2" borderId="11" xfId="0" applyNumberFormat="1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/>
    </xf>
    <xf numFmtId="168" fontId="3" fillId="0" borderId="1" xfId="0" applyNumberFormat="1" applyFont="1" applyBorder="1"/>
    <xf numFmtId="0" fontId="3" fillId="0" borderId="0" xfId="0" applyFont="1" applyAlignment="1">
      <alignment horizontal="right"/>
    </xf>
    <xf numFmtId="0" fontId="3" fillId="0" borderId="21" xfId="0" applyFont="1" applyBorder="1"/>
    <xf numFmtId="168" fontId="3" fillId="0" borderId="21" xfId="0" applyNumberFormat="1" applyFont="1" applyBorder="1"/>
    <xf numFmtId="0" fontId="3" fillId="0" borderId="22" xfId="0" applyFont="1" applyBorder="1"/>
    <xf numFmtId="0" fontId="3" fillId="0" borderId="23" xfId="0" applyFont="1" applyBorder="1"/>
    <xf numFmtId="168" fontId="3" fillId="0" borderId="23" xfId="0" applyNumberFormat="1" applyFont="1" applyBorder="1"/>
    <xf numFmtId="168" fontId="3" fillId="0" borderId="24" xfId="0" applyNumberFormat="1" applyFont="1" applyBorder="1"/>
    <xf numFmtId="0" fontId="3" fillId="0" borderId="25" xfId="0" applyFont="1" applyBorder="1"/>
    <xf numFmtId="168" fontId="3" fillId="0" borderId="25" xfId="0" applyNumberFormat="1" applyFont="1" applyBorder="1"/>
    <xf numFmtId="9" fontId="3" fillId="0" borderId="0" xfId="0" applyNumberFormat="1" applyFont="1"/>
    <xf numFmtId="0" fontId="20" fillId="0" borderId="0" xfId="0" applyFont="1"/>
    <xf numFmtId="0" fontId="3" fillId="2" borderId="6" xfId="0" applyFont="1" applyFill="1" applyBorder="1"/>
    <xf numFmtId="42" fontId="3" fillId="2" borderId="6" xfId="0" applyNumberFormat="1" applyFont="1" applyFill="1" applyBorder="1"/>
    <xf numFmtId="168" fontId="3" fillId="0" borderId="19" xfId="0" applyNumberFormat="1" applyFont="1" applyBorder="1"/>
    <xf numFmtId="9" fontId="3" fillId="0" borderId="1" xfId="0" applyNumberFormat="1" applyFont="1" applyBorder="1"/>
    <xf numFmtId="169" fontId="3" fillId="0" borderId="0" xfId="0" applyNumberFormat="1" applyFont="1"/>
    <xf numFmtId="0" fontId="21" fillId="9" borderId="26" xfId="0" applyFont="1" applyFill="1" applyBorder="1"/>
    <xf numFmtId="42" fontId="21" fillId="9" borderId="27" xfId="0" applyNumberFormat="1" applyFont="1" applyFill="1" applyBorder="1"/>
    <xf numFmtId="9" fontId="21" fillId="9" borderId="26" xfId="0" applyNumberFormat="1" applyFont="1" applyFill="1" applyBorder="1"/>
    <xf numFmtId="0" fontId="14" fillId="0" borderId="1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9" fontId="21" fillId="9" borderId="26" xfId="0" applyNumberFormat="1" applyFont="1" applyFill="1" applyBorder="1" applyAlignment="1">
      <alignment horizontal="center"/>
    </xf>
    <xf numFmtId="9" fontId="3" fillId="2" borderId="1" xfId="0" applyNumberFormat="1" applyFont="1" applyFill="1" applyBorder="1"/>
    <xf numFmtId="0" fontId="22" fillId="0" borderId="0" xfId="0" applyFont="1"/>
    <xf numFmtId="0" fontId="3" fillId="0" borderId="8" xfId="0" applyFont="1" applyBorder="1"/>
    <xf numFmtId="168" fontId="3" fillId="0" borderId="9" xfId="0" applyNumberFormat="1" applyFont="1" applyBorder="1"/>
    <xf numFmtId="0" fontId="3" fillId="9" borderId="2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9" fontId="3" fillId="9" borderId="27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8" xfId="0" applyFont="1" applyBorder="1"/>
    <xf numFmtId="168" fontId="14" fillId="0" borderId="9" xfId="0" applyNumberFormat="1" applyFont="1" applyBorder="1"/>
    <xf numFmtId="168" fontId="3" fillId="0" borderId="0" xfId="0" applyNumberFormat="1" applyFont="1"/>
    <xf numFmtId="0" fontId="3" fillId="0" borderId="16" xfId="0" applyFont="1" applyBorder="1"/>
    <xf numFmtId="0" fontId="3" fillId="0" borderId="30" xfId="0" applyFont="1" applyBorder="1"/>
    <xf numFmtId="0" fontId="3" fillId="10" borderId="31" xfId="0" applyFont="1" applyFill="1" applyBorder="1" applyAlignment="1">
      <alignment horizontal="center" vertical="center"/>
    </xf>
    <xf numFmtId="9" fontId="3" fillId="10" borderId="33" xfId="0" applyNumberFormat="1" applyFont="1" applyFill="1" applyBorder="1" applyAlignment="1">
      <alignment horizontal="center" vertical="center"/>
    </xf>
    <xf numFmtId="166" fontId="3" fillId="0" borderId="0" xfId="0" applyNumberFormat="1" applyFont="1"/>
    <xf numFmtId="166" fontId="24" fillId="0" borderId="0" xfId="0" applyNumberFormat="1" applyFont="1"/>
    <xf numFmtId="0" fontId="6" fillId="3" borderId="2" xfId="0" applyFont="1" applyFill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2" fillId="5" borderId="2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9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3" fillId="10" borderId="28" xfId="0" applyFont="1" applyFill="1" applyBorder="1" applyAlignment="1">
      <alignment horizontal="center" vertical="center" wrapText="1"/>
    </xf>
    <xf numFmtId="0" fontId="7" fillId="0" borderId="29" xfId="0" applyFont="1" applyBorder="1"/>
    <xf numFmtId="0" fontId="3" fillId="0" borderId="0" xfId="0" applyFont="1" applyAlignment="1">
      <alignment horizontal="left" vertical="top" wrapText="1"/>
    </xf>
    <xf numFmtId="0" fontId="0" fillId="0" borderId="0" xfId="0"/>
    <xf numFmtId="168" fontId="23" fillId="10" borderId="32" xfId="0" applyNumberFormat="1" applyFont="1" applyFill="1" applyBorder="1" applyAlignment="1">
      <alignment horizontal="center" vertical="center" wrapText="1"/>
    </xf>
    <xf numFmtId="0" fontId="7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workbookViewId="0">
      <selection activeCell="C18" sqref="C18"/>
    </sheetView>
  </sheetViews>
  <sheetFormatPr baseColWidth="10" defaultColWidth="14.42578125" defaultRowHeight="15" customHeight="1" x14ac:dyDescent="0.25"/>
  <cols>
    <col min="1" max="1" width="39.140625" customWidth="1"/>
    <col min="2" max="2" width="38.28515625" customWidth="1"/>
    <col min="3" max="3" width="25.7109375" customWidth="1"/>
    <col min="4" max="4" width="16.5703125" customWidth="1"/>
    <col min="5" max="6" width="9" customWidth="1"/>
    <col min="7" max="7" width="10" customWidth="1"/>
    <col min="8" max="8" width="9" customWidth="1"/>
    <col min="9" max="9" width="11.5703125" customWidth="1"/>
    <col min="10" max="26" width="11.42578125" customWidth="1"/>
  </cols>
  <sheetData>
    <row r="1" spans="1:26" ht="15.75" customHeight="1" x14ac:dyDescent="0.3">
      <c r="A1" s="1"/>
      <c r="B1" s="2"/>
      <c r="C1" s="2"/>
      <c r="D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" t="s">
        <v>0</v>
      </c>
      <c r="B2" s="4">
        <v>150000</v>
      </c>
      <c r="D2" s="2"/>
      <c r="E2" s="3" t="s">
        <v>1</v>
      </c>
      <c r="F2" s="3" t="s">
        <v>2</v>
      </c>
      <c r="G2" s="5" t="s">
        <v>3</v>
      </c>
      <c r="H2" s="3" t="s">
        <v>4</v>
      </c>
      <c r="I2" s="3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/>
      <c r="B3" s="2"/>
      <c r="C3" s="2"/>
      <c r="D3" s="2"/>
      <c r="E3" s="6">
        <v>2.24E-2</v>
      </c>
      <c r="F3" s="6">
        <v>3.0499999999999999E-2</v>
      </c>
      <c r="G3" s="6">
        <v>4.4999999999999998E-2</v>
      </c>
      <c r="H3" s="7">
        <v>0.11600000000000001</v>
      </c>
      <c r="I3" s="8">
        <v>11.3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9" t="s">
        <v>6</v>
      </c>
      <c r="B4" s="10" t="s">
        <v>7</v>
      </c>
      <c r="C4" s="10" t="s">
        <v>8</v>
      </c>
      <c r="D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1" t="s">
        <v>9</v>
      </c>
      <c r="B5" s="12">
        <v>1500</v>
      </c>
      <c r="C5" s="13">
        <v>120</v>
      </c>
      <c r="D5" s="14">
        <v>0.08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1" t="s">
        <v>10</v>
      </c>
      <c r="B6" s="12">
        <v>600</v>
      </c>
      <c r="C6" s="13">
        <v>90</v>
      </c>
      <c r="D6" s="15">
        <v>0.15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1" t="s">
        <v>11</v>
      </c>
      <c r="B7" s="12">
        <v>100</v>
      </c>
      <c r="C7" s="13">
        <v>20</v>
      </c>
      <c r="D7" s="15">
        <v>0.2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D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D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12" t="s">
        <v>12</v>
      </c>
      <c r="B10" s="113"/>
      <c r="C10" s="113"/>
      <c r="D10" s="114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6" t="s">
        <v>13</v>
      </c>
      <c r="B11" s="17" t="s">
        <v>14</v>
      </c>
      <c r="C11" s="17" t="s">
        <v>15</v>
      </c>
      <c r="D11" s="17" t="s">
        <v>16</v>
      </c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8" t="s">
        <v>17</v>
      </c>
      <c r="B12" s="19">
        <v>0.25</v>
      </c>
      <c r="C12" s="19">
        <v>0.45</v>
      </c>
      <c r="D12" s="19">
        <v>0.7</v>
      </c>
      <c r="E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8" t="s">
        <v>18</v>
      </c>
      <c r="B13" s="13">
        <f t="shared" ref="B13:C13" si="0">SUM($C$5:$C$7)*B12</f>
        <v>57.5</v>
      </c>
      <c r="C13" s="13">
        <f t="shared" si="0"/>
        <v>103.5</v>
      </c>
      <c r="D13" s="13">
        <f>SUM(C$5:C$7)*D12</f>
        <v>161</v>
      </c>
      <c r="E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8" t="s">
        <v>19</v>
      </c>
      <c r="B14" s="20">
        <f t="shared" ref="B14:D14" si="1">(B13*$B$2)*(1+E3)</f>
        <v>8818200</v>
      </c>
      <c r="C14" s="20">
        <f t="shared" si="1"/>
        <v>15998512.5</v>
      </c>
      <c r="D14" s="20">
        <f t="shared" si="1"/>
        <v>25236750</v>
      </c>
      <c r="E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3" t="s">
        <v>20</v>
      </c>
      <c r="B15" s="20">
        <f t="shared" ref="B15:D15" si="2">B14*12</f>
        <v>105818400</v>
      </c>
      <c r="C15" s="20">
        <f>C14*12</f>
        <v>191982150</v>
      </c>
      <c r="D15" s="20">
        <f t="shared" si="2"/>
        <v>302841000</v>
      </c>
      <c r="E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x14ac:dyDescent="0.3">
      <c r="A16" s="1"/>
      <c r="B16" s="2"/>
      <c r="C16" s="2"/>
      <c r="D16" s="2"/>
      <c r="E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2"/>
      <c r="C17" s="2"/>
      <c r="D17" s="2"/>
      <c r="E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2"/>
      <c r="C21" s="2"/>
      <c r="D21" s="2"/>
      <c r="F21" s="2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2"/>
      <c r="C22" s="2"/>
      <c r="D22" s="2"/>
      <c r="F22" s="2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2"/>
      <c r="C23" s="21"/>
      <c r="F23" s="2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2"/>
      <c r="C24" s="21"/>
      <c r="F24" s="2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2"/>
      <c r="C25" s="21"/>
      <c r="F25" s="2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2"/>
      <c r="C26" s="21"/>
      <c r="F26" s="2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2"/>
      <c r="C27" s="21"/>
      <c r="F27" s="2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2"/>
      <c r="C28" s="21"/>
      <c r="F28" s="2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2"/>
      <c r="C29" s="21"/>
      <c r="F29" s="2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2"/>
      <c r="C30" s="21"/>
      <c r="F30" s="2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2"/>
      <c r="C31" s="21"/>
      <c r="F31" s="2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2"/>
      <c r="C32" s="21"/>
      <c r="F32" s="2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2"/>
      <c r="C33" s="21"/>
      <c r="F33" s="2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2"/>
      <c r="C34" s="21"/>
      <c r="F34" s="2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2"/>
      <c r="C35" s="21"/>
      <c r="F35" s="2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2"/>
      <c r="C36" s="21"/>
      <c r="F36" s="2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2"/>
      <c r="C37" s="21"/>
      <c r="F37" s="2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2"/>
      <c r="C38" s="21"/>
      <c r="F38" s="2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2"/>
      <c r="C39" s="21"/>
      <c r="F39" s="2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2"/>
      <c r="C40" s="21"/>
      <c r="F40" s="2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2"/>
      <c r="C41" s="21"/>
      <c r="F41" s="2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2"/>
      <c r="C42" s="21"/>
      <c r="F42" s="2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2"/>
      <c r="C43" s="21"/>
      <c r="F43" s="2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2"/>
      <c r="C44" s="21"/>
      <c r="F44" s="2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2"/>
      <c r="C45" s="21"/>
      <c r="F45" s="2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2"/>
      <c r="C46" s="21"/>
      <c r="F46" s="2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2"/>
      <c r="C47" s="21"/>
      <c r="F47" s="2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2"/>
      <c r="C49" s="2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2"/>
      <c r="C50" s="2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2"/>
      <c r="C51" s="2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2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2"/>
      <c r="C53" s="2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2"/>
      <c r="C54" s="2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2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2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2"/>
      <c r="C58" s="2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2"/>
      <c r="C59" s="2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2"/>
      <c r="C60" s="2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2"/>
      <c r="C61" s="2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2"/>
      <c r="C62" s="2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2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2"/>
      <c r="C65" s="2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2"/>
      <c r="C66" s="2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2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2"/>
      <c r="C68" s="2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2"/>
      <c r="C69" s="2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2"/>
      <c r="C70" s="2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2"/>
      <c r="C71" s="2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2"/>
      <c r="C72" s="2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2"/>
      <c r="C73" s="2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2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2"/>
      <c r="C75" s="2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2"/>
      <c r="C76" s="2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2"/>
      <c r="C77" s="2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2"/>
      <c r="C78" s="2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2"/>
      <c r="C79" s="2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2"/>
      <c r="C80" s="2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2"/>
      <c r="C81" s="2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2"/>
      <c r="C82" s="2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2"/>
      <c r="C83" s="2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2"/>
      <c r="C84" s="2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2"/>
      <c r="C85" s="2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2"/>
      <c r="C86" s="2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2"/>
      <c r="C87" s="2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2"/>
      <c r="C88" s="2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2"/>
      <c r="C89" s="2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2"/>
      <c r="C90" s="2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2"/>
      <c r="C91" s="2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2"/>
      <c r="C92" s="2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2"/>
      <c r="C93" s="2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2"/>
      <c r="C94" s="2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2"/>
      <c r="C95" s="2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2"/>
      <c r="C96" s="2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2"/>
      <c r="C97" s="2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2"/>
      <c r="C98" s="2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2"/>
      <c r="C99" s="2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2"/>
      <c r="C100" s="2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2"/>
      <c r="C101" s="2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2"/>
      <c r="C102" s="2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2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2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2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2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2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2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2"/>
      <c r="C111" s="2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2"/>
      <c r="C112" s="2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2"/>
      <c r="C113" s="2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2"/>
      <c r="C114" s="2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2"/>
      <c r="C115" s="2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2"/>
      <c r="C116" s="2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2"/>
      <c r="C117" s="2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2"/>
      <c r="C118" s="2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2"/>
      <c r="C119" s="2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2"/>
      <c r="C120" s="2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2"/>
      <c r="C121" s="2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2"/>
      <c r="C122" s="2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2"/>
      <c r="C123" s="2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2"/>
      <c r="C124" s="2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2"/>
      <c r="C125" s="2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2"/>
      <c r="C126" s="2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2"/>
      <c r="C127" s="2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2"/>
      <c r="C128" s="2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2"/>
      <c r="C129" s="2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2"/>
      <c r="C130" s="2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2"/>
      <c r="C131" s="2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2"/>
      <c r="C132" s="2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2"/>
      <c r="C133" s="2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2"/>
      <c r="C134" s="2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2"/>
      <c r="C135" s="2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2"/>
      <c r="C136" s="2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2"/>
      <c r="C137" s="2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2"/>
      <c r="C138" s="2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2"/>
      <c r="C139" s="2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2"/>
      <c r="C140" s="2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2"/>
      <c r="C141" s="2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2"/>
      <c r="C142" s="2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2"/>
      <c r="C143" s="2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2"/>
      <c r="C144" s="2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2"/>
      <c r="C145" s="2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2"/>
      <c r="C146" s="2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2"/>
      <c r="C147" s="2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2"/>
      <c r="C148" s="2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2"/>
      <c r="C149" s="2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2"/>
      <c r="C150" s="2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2"/>
      <c r="C151" s="2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2"/>
      <c r="C152" s="2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2"/>
      <c r="C153" s="2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2"/>
      <c r="C154" s="2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2"/>
      <c r="C155" s="2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2"/>
      <c r="C156" s="2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2"/>
      <c r="C157" s="2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2"/>
      <c r="C158" s="2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2"/>
      <c r="C159" s="2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2"/>
      <c r="C160" s="2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2"/>
      <c r="C161" s="2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2"/>
      <c r="C162" s="2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2"/>
      <c r="C163" s="2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2"/>
      <c r="C164" s="2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2"/>
      <c r="C165" s="2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2"/>
      <c r="C166" s="2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2"/>
      <c r="C167" s="2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2"/>
      <c r="C168" s="2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2"/>
      <c r="C169" s="2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2"/>
      <c r="C170" s="2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2"/>
      <c r="C171" s="2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2"/>
      <c r="C172" s="2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2"/>
      <c r="C173" s="2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2"/>
      <c r="C174" s="2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2"/>
      <c r="C175" s="2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2"/>
      <c r="C176" s="2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2"/>
      <c r="C177" s="2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2"/>
      <c r="C178" s="2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2"/>
      <c r="C179" s="2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2"/>
      <c r="C180" s="2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2"/>
      <c r="C181" s="2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2"/>
      <c r="C182" s="2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2"/>
      <c r="C183" s="2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2"/>
      <c r="C1001" s="2"/>
      <c r="D1001" s="2"/>
      <c r="E1001" s="2"/>
      <c r="F1001" s="2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2"/>
      <c r="C1002" s="2"/>
      <c r="D1002" s="2"/>
      <c r="E1002" s="2"/>
      <c r="F1002" s="2"/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2"/>
      <c r="C1003" s="2"/>
      <c r="D1003" s="2"/>
      <c r="E1003" s="2"/>
      <c r="F1003" s="2"/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A10:D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000"/>
  <sheetViews>
    <sheetView showGridLines="0" workbookViewId="0">
      <selection activeCell="B1" sqref="B1"/>
    </sheetView>
  </sheetViews>
  <sheetFormatPr baseColWidth="10" defaultColWidth="14.42578125" defaultRowHeight="15" customHeight="1" x14ac:dyDescent="0.25"/>
  <cols>
    <col min="2" max="2" width="32.28515625" customWidth="1"/>
    <col min="3" max="3" width="41.42578125" customWidth="1"/>
    <col min="4" max="4" width="15.5703125" customWidth="1"/>
    <col min="5" max="5" width="20.42578125" customWidth="1"/>
    <col min="6" max="6" width="20" customWidth="1"/>
    <col min="7" max="7" width="17.5703125" customWidth="1"/>
    <col min="8" max="8" width="9.42578125" customWidth="1"/>
    <col min="9" max="9" width="13.85546875" customWidth="1"/>
    <col min="10" max="10" width="22.5703125" customWidth="1"/>
    <col min="11" max="11" width="15.28515625" customWidth="1"/>
    <col min="12" max="27" width="11.42578125" customWidth="1"/>
  </cols>
  <sheetData>
    <row r="1" spans="2:27" ht="15.75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2:27" ht="15.75" x14ac:dyDescent="0.3">
      <c r="B2" s="115" t="s">
        <v>21</v>
      </c>
      <c r="C2" s="113"/>
      <c r="D2" s="113"/>
      <c r="E2" s="113"/>
      <c r="F2" s="114"/>
      <c r="H2" s="5" t="s">
        <v>22</v>
      </c>
      <c r="I2" s="22">
        <v>45582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16.5" x14ac:dyDescent="0.3">
      <c r="B3" s="23" t="s">
        <v>23</v>
      </c>
      <c r="C3" s="24" t="s">
        <v>24</v>
      </c>
      <c r="D3" s="25" t="s">
        <v>25</v>
      </c>
      <c r="E3" s="24" t="s">
        <v>26</v>
      </c>
      <c r="F3" s="26" t="s">
        <v>27</v>
      </c>
      <c r="H3" s="27" t="s">
        <v>28</v>
      </c>
      <c r="I3" s="28">
        <v>37954.29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15.75" x14ac:dyDescent="0.3">
      <c r="B4" s="29" t="s">
        <v>21</v>
      </c>
      <c r="C4" s="30" t="s">
        <v>29</v>
      </c>
      <c r="D4" s="16">
        <v>3</v>
      </c>
      <c r="E4" s="31">
        <v>2500000</v>
      </c>
      <c r="F4" s="32">
        <f>D4*E4</f>
        <v>7500000</v>
      </c>
      <c r="H4" s="27" t="s">
        <v>30</v>
      </c>
      <c r="I4" s="33">
        <v>941.71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5.75" x14ac:dyDescent="0.3">
      <c r="B5" s="29" t="s">
        <v>21</v>
      </c>
      <c r="C5" s="30" t="s">
        <v>31</v>
      </c>
      <c r="D5" s="16">
        <v>2</v>
      </c>
      <c r="E5" s="31">
        <v>3000000</v>
      </c>
      <c r="F5" s="32">
        <f t="shared" ref="F5:F12" si="0">D5*E5</f>
        <v>6000000</v>
      </c>
      <c r="H5" s="27" t="s">
        <v>32</v>
      </c>
      <c r="I5" s="28">
        <v>66561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5.75" x14ac:dyDescent="0.3">
      <c r="B6" s="29" t="s">
        <v>21</v>
      </c>
      <c r="C6" s="30" t="s">
        <v>33</v>
      </c>
      <c r="D6" s="16">
        <v>5</v>
      </c>
      <c r="E6" s="31">
        <v>824990</v>
      </c>
      <c r="F6" s="32">
        <f t="shared" si="0"/>
        <v>4124950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5.75" x14ac:dyDescent="0.3">
      <c r="B7" s="29" t="s">
        <v>21</v>
      </c>
      <c r="C7" s="30" t="s">
        <v>34</v>
      </c>
      <c r="D7" s="16">
        <v>1</v>
      </c>
      <c r="E7" s="31">
        <v>1200000</v>
      </c>
      <c r="F7" s="32">
        <f t="shared" si="0"/>
        <v>1200000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5.75" x14ac:dyDescent="0.3">
      <c r="B8" s="29" t="s">
        <v>21</v>
      </c>
      <c r="C8" s="30" t="s">
        <v>35</v>
      </c>
      <c r="D8" s="16">
        <v>3</v>
      </c>
      <c r="E8" s="31">
        <v>25000</v>
      </c>
      <c r="F8" s="32">
        <f t="shared" si="0"/>
        <v>75000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5.75" x14ac:dyDescent="0.3">
      <c r="B9" s="29" t="s">
        <v>21</v>
      </c>
      <c r="C9" s="30" t="s">
        <v>36</v>
      </c>
      <c r="D9" s="16">
        <v>2</v>
      </c>
      <c r="E9" s="31">
        <v>500000</v>
      </c>
      <c r="F9" s="32">
        <f t="shared" si="0"/>
        <v>1000000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5.75" x14ac:dyDescent="0.3">
      <c r="B10" s="29" t="s">
        <v>21</v>
      </c>
      <c r="C10" s="30" t="s">
        <v>146</v>
      </c>
      <c r="D10" s="16">
        <v>1</v>
      </c>
      <c r="E10" s="31">
        <v>1500000</v>
      </c>
      <c r="F10" s="32">
        <f>D10*E10</f>
        <v>1500000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5.75" x14ac:dyDescent="0.3">
      <c r="B11" s="29" t="s">
        <v>21</v>
      </c>
      <c r="C11" s="30" t="s">
        <v>37</v>
      </c>
      <c r="D11" s="16">
        <v>3</v>
      </c>
      <c r="E11" s="34">
        <v>302000</v>
      </c>
      <c r="F11" s="32">
        <f t="shared" si="0"/>
        <v>906000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5.75" x14ac:dyDescent="0.3">
      <c r="B12" s="29" t="s">
        <v>21</v>
      </c>
      <c r="C12" s="30" t="s">
        <v>38</v>
      </c>
      <c r="D12" s="16">
        <v>2</v>
      </c>
      <c r="E12" s="34">
        <v>824990</v>
      </c>
      <c r="F12" s="32">
        <f t="shared" si="0"/>
        <v>1649980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5.75" x14ac:dyDescent="0.3">
      <c r="B13" s="35" t="s">
        <v>39</v>
      </c>
      <c r="C13" s="36"/>
      <c r="D13" s="37">
        <f>SUM(D4:D12)</f>
        <v>22</v>
      </c>
      <c r="E13" s="38">
        <f>SUM(E4:E12)</f>
        <v>10676980</v>
      </c>
      <c r="F13" s="39">
        <f>SUM(F4:F12)</f>
        <v>23955930</v>
      </c>
      <c r="H13" s="2"/>
      <c r="I13" s="2"/>
      <c r="J13" s="2"/>
      <c r="K13" s="4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5.75" x14ac:dyDescent="0.3"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5.7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5.7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5.7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5.75" x14ac:dyDescent="0.3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5.75" x14ac:dyDescent="0.3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5.75" x14ac:dyDescent="0.3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5.75" customHeight="1" x14ac:dyDescent="0.3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5.75" customHeight="1" x14ac:dyDescent="0.3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5.75" customHeight="1" x14ac:dyDescent="0.3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5.75" customHeight="1" x14ac:dyDescent="0.3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5.75" customHeight="1" x14ac:dyDescent="0.3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5.75" customHeight="1" x14ac:dyDescent="0.3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5.75" customHeight="1" x14ac:dyDescent="0.3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5.75" customHeight="1" x14ac:dyDescent="0.3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5.75" customHeight="1" x14ac:dyDescent="0.3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5.75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5.75" customHeigh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5.7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5.7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5.75" customHeigh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5.75" customHeigh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5.75" customHeigh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5.75" customHeight="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5.75" customHeigh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5.75" customHeigh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5.75" customHeigh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5.7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5.75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5.75" customHeigh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5.75" customHeigh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5.75" customHeigh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5.75" customHeigh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5.75" customHeigh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5.75" customHeigh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5.7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5.75" customHeigh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5.75" customHeigh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5.75" customHeigh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5.75" customHeigh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5.75" customHeigh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5.75" customHeigh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5.75" customHeigh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5.75" customHeigh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5.75" customHeigh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5.75" customHeigh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5.75" customHeigh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5.75" customHeigh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5.75" customHeigh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5.75" customHeight="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5.75" customHeight="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5.75" customHeight="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5.75" customHeight="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5.75" customHeigh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5.75" customHeight="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5.75" customHeight="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5.75" customHeigh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5.75" customHeight="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5.75" customHeight="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5.75" customHeight="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5.75" customHeight="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5.75" customHeight="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5.75" customHeight="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5.75" customHeight="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5.75" customHeight="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5.75" customHeight="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5.75" customHeight="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5.75" customHeight="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5.75" customHeight="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5.75" customHeight="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5.75" customHeight="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5.75" customHeight="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5.75" customHeight="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5.75" customHeight="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5.75" customHeight="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5.75" customHeight="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5.75" customHeight="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5.75" customHeight="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5.75" customHeight="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5.75" customHeight="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5.75" customHeight="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5.75" customHeight="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5.75" customHeight="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5.75" customHeight="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5.75" customHeight="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5.75" customHeight="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5.75" customHeight="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5.75" customHeight="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5.75" customHeight="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5.75" customHeight="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5.75" customHeight="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5.75" customHeight="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5.75" customHeight="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5.75" customHeight="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5.75" customHeight="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5.75" customHeight="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5.75" customHeight="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5.75" customHeight="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5.75" customHeight="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5.75" customHeight="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5.75" customHeight="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5.75" customHeight="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5.75" customHeight="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5.75" customHeight="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5.75" customHeight="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5.75" customHeight="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5.75" customHeight="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5.75" customHeight="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5.75" customHeight="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5.75" customHeight="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5.75" customHeight="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5.75" customHeight="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5.75" customHeight="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5.75" customHeight="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5.75" customHeight="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5.75" customHeight="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5.75" customHeight="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5.75" customHeight="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5.75" customHeight="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5.75" customHeight="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5.75" customHeight="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5.75" customHeight="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5.75" customHeigh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5.75" customHeight="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5.75" customHeight="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5.75" customHeight="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5.75" customHeight="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5.75" customHeight="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5.75" customHeight="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5.75" customHeight="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5.75" customHeight="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5.75" customHeight="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5.75" customHeight="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5.75" customHeight="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5.75" customHeight="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5.75" customHeight="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5.75" customHeight="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5.75" customHeight="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5.75" customHeight="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5.75" customHeight="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5.75" customHeight="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5.75" customHeight="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5.75" customHeight="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5.75" customHeight="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5.75" customHeight="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5.75" customHeight="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5.75" customHeight="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5.75" customHeight="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5.75" customHeight="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5.75" customHeight="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5.75" customHeight="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5.75" customHeight="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5.75" customHeight="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5.75" customHeight="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5.75" customHeight="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5.75" customHeight="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5.75" customHeight="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5.75" customHeight="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5.75" customHeight="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5.75" customHeight="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5.75" customHeight="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5.75" customHeight="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5.75" customHeight="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5.75" customHeight="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5.75" customHeight="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5.75" customHeight="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5.75" customHeight="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5.75" customHeight="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5.75" customHeight="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5.75" customHeight="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5.75" customHeight="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5.75" customHeight="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5.75" customHeight="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5.75" customHeight="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5.75" customHeight="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5.75" customHeight="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5.75" customHeight="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5.75" customHeight="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5.75" customHeight="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5.75" customHeight="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5.75" customHeight="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5.75" customHeight="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5.75" customHeight="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5.75" customHeight="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5.75" customHeight="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5.75" customHeight="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5.75" customHeight="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5.75" customHeight="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5.75" customHeight="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5.75" customHeight="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5.75" customHeight="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5.75" customHeight="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5.75" customHeight="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5.75" customHeight="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5.75" customHeight="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5.75" customHeight="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5.75" customHeigh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5.75" customHeight="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5.75" customHeight="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5.75" customHeight="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5.75" customHeight="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5.75" customHeight="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5.75" customHeight="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5.75" customHeight="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5.75" customHeight="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5.75" customHeight="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5.75" customHeight="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5.75" customHeight="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5.75" customHeight="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5.75" customHeight="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5.75" customHeight="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5.75" customHeight="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5.75" customHeight="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5.75" customHeight="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5.75" customHeight="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5.75" customHeight="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5.75" customHeight="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5.75" customHeight="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5.75" customHeight="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5.75" customHeight="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5.75" customHeight="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5.75" customHeight="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5.75" customHeight="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5.75" customHeight="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5.75" customHeight="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5.75" customHeight="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5.75" customHeight="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5.75" customHeight="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5.75" customHeight="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5.75" customHeight="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5.75" customHeight="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5.75" customHeight="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5.75" customHeight="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5.75" customHeight="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5.75" customHeight="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5.75" customHeight="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5.75" customHeight="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5.75" customHeight="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5.75" customHeight="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5.75" customHeight="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5.75" customHeight="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5.75" customHeight="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5.75" customHeight="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5.75" customHeight="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5.75" customHeight="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5.75" customHeight="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5.75" customHeight="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5.75" customHeight="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5.75" customHeight="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5.75" customHeight="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5.75" customHeight="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5.75" customHeight="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5.75" customHeight="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5.75" customHeight="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5.75" customHeight="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5.75" customHeight="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5.75" customHeight="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5.75" customHeight="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5.75" customHeight="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5.75" customHeight="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5.75" customHeight="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5.75" customHeight="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5.75" customHeight="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5.75" customHeight="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5.75" customHeight="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5.75" customHeight="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5.75" customHeight="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5.75" customHeight="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5.75" customHeight="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5.75" customHeight="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5.75" customHeight="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5.75" customHeight="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5.75" customHeight="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5.75" customHeight="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5.75" customHeight="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5.75" customHeight="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5.75" customHeight="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5.75" customHeight="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5.75" customHeight="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5.75" customHeight="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5.75" customHeight="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5.75" customHeight="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5.75" customHeight="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5.75" customHeight="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5.75" customHeight="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5.75" customHeight="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5.75" customHeight="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5.75" customHeight="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5.75" customHeight="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5.75" customHeight="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5.75" customHeight="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5.75" customHeight="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5.75" customHeight="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5.75" customHeight="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5.75" customHeight="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5.75" customHeight="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5.75" customHeight="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5.75" customHeight="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5.75" customHeight="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5.75" customHeight="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5.75" customHeight="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5.75" customHeight="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5.75" customHeight="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5.75" customHeight="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5.75" customHeight="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5.75" customHeight="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5.75" customHeight="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5.75" customHeight="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5.75" customHeight="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5.75" customHeight="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5.75" customHeight="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5.75" customHeight="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5.75" customHeight="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5.75" customHeight="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5.75" customHeight="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5.75" customHeight="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5.75" customHeight="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5.75" customHeight="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5.75" customHeight="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5.75" customHeight="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5.75" customHeight="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5.75" customHeight="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5.75" customHeight="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5.75" customHeight="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5.75" customHeight="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5.75" customHeight="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5.75" customHeight="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5.75" customHeight="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5.75" customHeight="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5.75" customHeight="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5.75" customHeight="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5.75" customHeight="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5.75" customHeight="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5.75" customHeight="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5.75" customHeight="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5.75" customHeight="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5.75" customHeight="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5.75" customHeight="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5.75" customHeight="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5.75" customHeight="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5.75" customHeight="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5.75" customHeight="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5.75" customHeight="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5.75" customHeight="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5.75" customHeight="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5.75" customHeight="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5.75" customHeight="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5.75" customHeight="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5.75" customHeight="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5.75" customHeight="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5.75" customHeight="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5.75" customHeight="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5.75" customHeight="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5.75" customHeight="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5.75" customHeight="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5.75" customHeight="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5.75" customHeight="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5.75" customHeight="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5.75" customHeight="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5.75" customHeight="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5.75" customHeight="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5.75" customHeight="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5.75" customHeight="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5.75" customHeight="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5.75" customHeight="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5.75" customHeight="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5.75" customHeight="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5.75" customHeight="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5.75" customHeight="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5.75" customHeight="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5.75" customHeight="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5.75" customHeight="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5.75" customHeight="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5.75" customHeight="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5.75" customHeight="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5.75" customHeight="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5.75" customHeight="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5.75" customHeight="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5.75" customHeight="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5.75" customHeight="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5.75" customHeight="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5.75" customHeight="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5.75" customHeight="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5.75" customHeight="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5.75" customHeight="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5.75" customHeight="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5.75" customHeight="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5.75" customHeight="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5.75" customHeight="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5.75" customHeight="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5.75" customHeight="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5.75" customHeight="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5.75" customHeight="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5.75" customHeight="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5.75" customHeight="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5.75" customHeight="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5.75" customHeight="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5.75" customHeight="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5.75" customHeight="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5.75" customHeight="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5.75" customHeight="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5.75" customHeight="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5.75" customHeight="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5.75" customHeight="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5.75" customHeight="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5.75" customHeight="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5.75" customHeight="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5.75" customHeight="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5.75" customHeight="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5.75" customHeight="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5.75" customHeight="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5.75" customHeight="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5.75" customHeight="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5.75" customHeight="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5.75" customHeight="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5.75" customHeight="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5.75" customHeight="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5.75" customHeight="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5.75" customHeight="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5.75" customHeight="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5.75" customHeight="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5.75" customHeight="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5.75" customHeight="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5.75" customHeight="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5.75" customHeight="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5.75" customHeight="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5.75" customHeight="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5.75" customHeight="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5.75" customHeight="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5.75" customHeight="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5.75" customHeight="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5.75" customHeight="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5.75" customHeight="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5.75" customHeight="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5.75" customHeight="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5.75" customHeight="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5.75" customHeight="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5.75" customHeight="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5.75" customHeight="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5.75" customHeight="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5.75" customHeight="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5.75" customHeight="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5.75" customHeight="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5.75" customHeight="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5.75" customHeight="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5.75" customHeight="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5.75" customHeight="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5.75" customHeight="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5.75" customHeight="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5.75" customHeight="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5.75" customHeight="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5.75" customHeight="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5.75" customHeight="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5.75" customHeight="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5.75" customHeight="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5.75" customHeight="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5.75" customHeight="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5.75" customHeight="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5.75" customHeight="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5.75" customHeight="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5.75" customHeight="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5.75" customHeight="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5.75" customHeight="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5.75" customHeight="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5.75" customHeight="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5.75" customHeight="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5.75" customHeight="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5.75" customHeight="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5.75" customHeight="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5.75" customHeight="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5.75" customHeight="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5.75" customHeight="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5.75" customHeight="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5.75" customHeight="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5.75" customHeight="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5.75" customHeight="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5.75" customHeight="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5.75" customHeight="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5.75" customHeight="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5.75" customHeight="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5.75" customHeight="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5.75" customHeight="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5.75" customHeight="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5.75" customHeight="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5.75" customHeight="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5.75" customHeight="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5.75" customHeight="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5.75" customHeight="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5.75" customHeight="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5.75" customHeight="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5.75" customHeight="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5.75" customHeight="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5.75" customHeight="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5.75" customHeight="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5.75" customHeight="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5.75" customHeight="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5.75" customHeight="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5.75" customHeight="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5.75" customHeight="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5.75" customHeight="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5.75" customHeight="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5.75" customHeight="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5.75" customHeight="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5.75" customHeight="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5.75" customHeight="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5.75" customHeight="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5.75" customHeight="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5.75" customHeight="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5.75" customHeight="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5.75" customHeight="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5.75" customHeight="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5.75" customHeight="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5.75" customHeight="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5.75" customHeight="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5.75" customHeight="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5.75" customHeight="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5.75" customHeight="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5.75" customHeight="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5.75" customHeight="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5.75" customHeight="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5.75" customHeight="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5.75" customHeight="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5.75" customHeight="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5.75" customHeight="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5.75" customHeight="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5.75" customHeight="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5.75" customHeight="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5.75" customHeight="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5.75" customHeight="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5.75" customHeight="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5.75" customHeight="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5.75" customHeight="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5.75" customHeight="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5.75" customHeight="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5.75" customHeight="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5.75" customHeight="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5.75" customHeight="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5.75" customHeight="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5.75" customHeight="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5.75" customHeight="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5.75" customHeight="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5.75" customHeight="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5.75" customHeight="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5.75" customHeight="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5.75" customHeight="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5.75" customHeight="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5.75" customHeight="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5.75" customHeight="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5.75" customHeight="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5.75" customHeight="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5.75" customHeight="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5.75" customHeight="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5.75" customHeight="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5.75" customHeight="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5.75" customHeight="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5.75" customHeight="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5.75" customHeight="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5.75" customHeight="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5.75" customHeight="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5.75" customHeight="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5.75" customHeight="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5.75" customHeight="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5.75" customHeight="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5.75" customHeight="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5.75" customHeight="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5.75" customHeight="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5.75" customHeight="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5.75" customHeight="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5.75" customHeight="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5.75" customHeight="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5.75" customHeight="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5.75" customHeight="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5.75" customHeight="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5.75" customHeight="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5.75" customHeight="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5.75" customHeight="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5.75" customHeight="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5.75" customHeight="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5.75" customHeight="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5.75" customHeight="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5.75" customHeight="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5.75" customHeight="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5.75" customHeight="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5.75" customHeight="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5.75" customHeight="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5.75" customHeight="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5.75" customHeight="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5.75" customHeight="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5.75" customHeight="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5.75" customHeight="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5.75" customHeight="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5.75" customHeight="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5.75" customHeight="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5.75" customHeight="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5.75" customHeight="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5.75" customHeight="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5.75" customHeight="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5.75" customHeight="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5.75" customHeight="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5.75" customHeight="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5.75" customHeight="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5.75" customHeight="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5.75" customHeight="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5.75" customHeight="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5.75" customHeight="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5.75" customHeight="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5.75" customHeight="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5.75" customHeight="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5.75" customHeight="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5.75" customHeight="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5.75" customHeight="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5.75" customHeight="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5.75" customHeight="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5.75" customHeight="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5.75" customHeight="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5.75" customHeight="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5.75" customHeight="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5.75" customHeight="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5.75" customHeight="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5.75" customHeight="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5.75" customHeight="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5.75" customHeight="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5.75" customHeight="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5.75" customHeight="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5.75" customHeight="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5.75" customHeight="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5.75" customHeight="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5.75" customHeight="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5.75" customHeight="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5.75" customHeight="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5.75" customHeight="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5.75" customHeight="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5.75" customHeight="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5.75" customHeight="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5.75" customHeight="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5.75" customHeight="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5.75" customHeight="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5.75" customHeight="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5.75" customHeight="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5.75" customHeight="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5.75" customHeight="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5.75" customHeight="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5.75" customHeight="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5.75" customHeight="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5.75" customHeight="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5.75" customHeight="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5.75" customHeight="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5.75" customHeight="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5.75" customHeight="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5.75" customHeight="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5.75" customHeight="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5.75" customHeight="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5.75" customHeight="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5.75" customHeight="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5.75" customHeight="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5.75" customHeight="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5.75" customHeight="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5.75" customHeight="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5.75" customHeight="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5.75" customHeight="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5.75" customHeight="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5.75" customHeight="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5.75" customHeight="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5.75" customHeight="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5.75" customHeight="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5.75" customHeight="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5.75" customHeight="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5.75" customHeight="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5.75" customHeight="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5.75" customHeight="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5.75" customHeight="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5.75" customHeight="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5.75" customHeight="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5.75" customHeight="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5.75" customHeight="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5.75" customHeight="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5.75" customHeight="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5.75" customHeight="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5.75" customHeight="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5.75" customHeight="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5.75" customHeight="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5.75" customHeight="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5.75" customHeight="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5.75" customHeight="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5.75" customHeight="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5.75" customHeight="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5.75" customHeight="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5.75" customHeight="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5.75" customHeight="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5.75" customHeight="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5.75" customHeight="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5.75" customHeight="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5.75" customHeight="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5.75" customHeight="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5.75" customHeight="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5.75" customHeight="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5.75" customHeight="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5.75" customHeight="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5.75" customHeight="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5.75" customHeight="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5.75" customHeight="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5.75" customHeight="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5.75" customHeight="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5.75" customHeight="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5.75" customHeight="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5.75" customHeight="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5.75" customHeight="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5.75" customHeight="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5.75" customHeight="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5.75" customHeight="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5.75" customHeight="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5.75" customHeight="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5.75" customHeight="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5.75" customHeight="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5.75" customHeight="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5.75" customHeight="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5.75" customHeight="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5.75" customHeight="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5.75" customHeight="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5.75" customHeight="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5.75" customHeight="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5.75" customHeight="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5.75" customHeight="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5.75" customHeight="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5.75" customHeight="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5.75" customHeight="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5.75" customHeight="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5.75" customHeight="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5.75" customHeight="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5.75" customHeight="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5.75" customHeight="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5.75" customHeight="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5.75" customHeight="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5.75" customHeight="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5.75" customHeight="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5.75" customHeight="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5.75" customHeight="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5.75" customHeight="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5.75" customHeight="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5.75" customHeight="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5.75" customHeight="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5.75" customHeight="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5.75" customHeight="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5.75" customHeight="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5.75" customHeight="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5.75" customHeight="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5.75" customHeight="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5.75" customHeight="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5.75" customHeight="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5.75" customHeight="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5.75" customHeight="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5.75" customHeight="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5.75" customHeight="1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5.75" customHeight="1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5.75" customHeight="1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5.75" customHeight="1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5.75" customHeight="1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5.75" customHeight="1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5.75" customHeight="1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5.75" customHeight="1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5.75" customHeight="1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5.75" customHeight="1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5.75" customHeight="1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5.75" customHeight="1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5.75" customHeight="1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5.75" customHeight="1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5.75" customHeight="1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5.75" customHeight="1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5.75" customHeight="1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5.75" customHeight="1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5.75" customHeight="1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5.75" customHeight="1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5.75" customHeight="1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5.75" customHeight="1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5.75" customHeight="1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5.75" customHeight="1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5.75" customHeight="1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5.75" customHeight="1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5.75" customHeight="1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5.75" customHeight="1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5.75" customHeight="1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5.75" customHeight="1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5.75" customHeight="1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5.75" customHeight="1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5.75" customHeight="1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5.75" customHeight="1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5.75" customHeight="1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5.75" customHeight="1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5.75" customHeight="1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5.75" customHeight="1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5.75" customHeight="1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5.75" customHeight="1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5.75" customHeight="1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5.75" customHeight="1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5.75" customHeight="1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5.75" customHeight="1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5.75" customHeight="1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5.75" customHeight="1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5.75" customHeight="1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5.75" customHeight="1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5.75" customHeight="1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5.75" customHeight="1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5.75" customHeight="1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5.75" customHeight="1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5.75" customHeight="1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5.75" customHeight="1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5.75" customHeight="1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5.75" customHeight="1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5.75" customHeight="1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5.75" customHeight="1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5.75" customHeight="1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5.75" customHeight="1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5.75" customHeight="1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5.75" customHeight="1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5.75" customHeight="1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5.75" customHeight="1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5.75" customHeight="1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5.75" customHeight="1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5.75" customHeight="1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5.75" customHeight="1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5.75" customHeight="1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5.75" customHeight="1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5.75" customHeight="1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5.75" customHeight="1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5.75" customHeight="1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5.75" customHeight="1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5.75" customHeight="1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5.75" customHeight="1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5.75" customHeight="1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5.75" customHeight="1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5.75" customHeight="1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5.75" customHeight="1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5.75" customHeight="1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5.75" customHeight="1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5.75" customHeight="1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5.75" customHeight="1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5.75" customHeight="1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5.75" customHeight="1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5.75" customHeight="1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5.75" customHeight="1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5.75" customHeight="1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5.75" customHeight="1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5.75" customHeight="1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5.75" customHeight="1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5.75" customHeight="1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5.75" customHeight="1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5.75" customHeight="1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5.75" customHeight="1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5.75" customHeight="1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5.75" customHeight="1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5.75" customHeight="1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5.75" customHeight="1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5.75" customHeight="1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5.75" customHeight="1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5.75" customHeight="1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5.75" customHeight="1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5.75" customHeight="1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5.75" customHeight="1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5.75" customHeight="1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5.75" customHeight="1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5.75" customHeight="1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5.75" customHeight="1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5.75" customHeight="1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5.75" customHeight="1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5.75" customHeight="1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5.75" customHeight="1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5.75" customHeight="1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5.75" customHeight="1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5.75" customHeight="1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5.75" customHeight="1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5.75" customHeight="1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5.75" customHeight="1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5.75" customHeight="1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5.75" customHeight="1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5.75" customHeight="1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5.75" customHeight="1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5.75" customHeight="1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5.75" customHeight="1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5.75" customHeight="1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5.75" customHeight="1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5.75" customHeight="1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5.75" customHeight="1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5.75" customHeight="1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5.75" customHeight="1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5.75" customHeight="1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5.75" customHeight="1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5.75" customHeight="1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5.75" customHeight="1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5.75" customHeight="1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5.75" customHeight="1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5.75" customHeight="1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5.75" customHeight="1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5.75" customHeight="1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5.75" customHeight="1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5.75" customHeight="1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5.75" customHeight="1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5.75" customHeight="1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5.75" customHeight="1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5.75" customHeight="1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5.75" customHeight="1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5.75" customHeight="1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5.75" customHeight="1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5.75" customHeight="1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5.75" customHeight="1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5.75" customHeight="1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5.75" customHeight="1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5.75" customHeight="1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5.75" customHeight="1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5.75" customHeight="1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5.75" customHeight="1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5.75" customHeight="1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5.75" customHeight="1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5.75" customHeight="1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5.75" customHeight="1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5.75" customHeight="1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5.75" customHeight="1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5.75" customHeight="1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5.75" customHeight="1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5.75" customHeight="1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5.75" customHeight="1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5.75" customHeight="1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5.75" customHeight="1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5.75" customHeight="1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5.75" customHeight="1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5.75" customHeight="1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5.75" customHeight="1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5.75" customHeight="1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5.75" customHeight="1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5.75" customHeight="1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5.75" customHeight="1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5.75" customHeight="1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5.75" customHeight="1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5.75" customHeight="1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5.75" customHeight="1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5.75" customHeight="1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5.75" customHeight="1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5.75" customHeight="1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5.75" customHeight="1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5.75" customHeight="1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5.75" customHeight="1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5.75" customHeight="1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5.75" customHeight="1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5.75" customHeight="1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5.75" customHeight="1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5.75" customHeight="1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5.75" customHeight="1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5.75" customHeight="1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5.75" customHeight="1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5.75" customHeight="1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5.75" customHeight="1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5.75" customHeight="1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5.75" customHeight="1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5.75" customHeight="1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5.75" customHeight="1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5.75" customHeight="1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5.75" customHeight="1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5.75" customHeight="1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5.75" customHeight="1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5.75" customHeight="1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5.75" customHeight="1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5.75" customHeight="1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5.75" customHeight="1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5.75" customHeight="1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5.75" customHeight="1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5.75" customHeight="1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5.75" customHeight="1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5.75" customHeight="1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5.75" customHeight="1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5.75" customHeight="1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5.75" customHeight="1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5.75" customHeight="1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5.75" customHeight="1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5.75" customHeight="1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5.75" customHeight="1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5.75" customHeight="1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5.75" customHeight="1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5.75" customHeight="1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5.75" customHeight="1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5.75" customHeight="1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5.75" customHeight="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5.75" customHeight="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5.75" customHeight="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5.75" customHeight="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5.75" customHeight="1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5.75" customHeight="1" x14ac:dyDescent="0.3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5.75" customHeight="1" x14ac:dyDescent="0.3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5.75" customHeight="1" x14ac:dyDescent="0.3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B2:F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7"/>
  <sheetViews>
    <sheetView showGridLines="0" workbookViewId="0">
      <selection activeCell="F11" sqref="F11"/>
    </sheetView>
  </sheetViews>
  <sheetFormatPr baseColWidth="10" defaultColWidth="14.42578125" defaultRowHeight="15" customHeight="1" x14ac:dyDescent="0.25"/>
  <cols>
    <col min="1" max="1" width="20.85546875" customWidth="1"/>
    <col min="2" max="2" width="65.140625" customWidth="1"/>
    <col min="3" max="3" width="40.140625" customWidth="1"/>
    <col min="4" max="5" width="20.5703125" customWidth="1"/>
    <col min="6" max="6" width="17.28515625" customWidth="1"/>
    <col min="7" max="9" width="19.140625" customWidth="1"/>
    <col min="10" max="10" width="19.85546875" customWidth="1"/>
    <col min="11" max="11" width="14.85546875" customWidth="1"/>
    <col min="12" max="16" width="8.85546875" customWidth="1"/>
    <col min="17" max="27" width="11.42578125" customWidth="1"/>
  </cols>
  <sheetData>
    <row r="1" spans="1:27" ht="12.75" customHeight="1" x14ac:dyDescent="0.3">
      <c r="A1" s="116" t="s">
        <v>40</v>
      </c>
      <c r="B1" s="117"/>
      <c r="C1" s="117"/>
      <c r="D1" s="117"/>
      <c r="E1" s="117"/>
      <c r="F1" s="117"/>
      <c r="G1" s="117"/>
      <c r="H1" s="11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3">
      <c r="A2" s="41"/>
      <c r="B2" s="42"/>
      <c r="C2" s="42"/>
      <c r="D2" s="42"/>
      <c r="E2" s="42"/>
      <c r="F2" s="42"/>
      <c r="G2" s="43"/>
      <c r="H2" s="4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119" t="s">
        <v>41</v>
      </c>
      <c r="B3" s="113"/>
      <c r="C3" s="113"/>
      <c r="D3" s="113"/>
      <c r="E3" s="113"/>
      <c r="F3" s="113"/>
      <c r="G3" s="113"/>
      <c r="H3" s="11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customHeight="1" x14ac:dyDescent="0.3">
      <c r="A4" s="44" t="s">
        <v>42</v>
      </c>
      <c r="B4" s="44" t="s">
        <v>43</v>
      </c>
      <c r="C4" s="45" t="s">
        <v>44</v>
      </c>
      <c r="D4" s="46" t="s">
        <v>25</v>
      </c>
      <c r="E4" s="46" t="s">
        <v>45</v>
      </c>
      <c r="F4" s="46" t="s">
        <v>46</v>
      </c>
      <c r="G4" s="46" t="s">
        <v>47</v>
      </c>
      <c r="H4" s="46" t="s">
        <v>48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customHeight="1" x14ac:dyDescent="0.3">
      <c r="A5" s="27" t="s">
        <v>49</v>
      </c>
      <c r="B5" s="47" t="s">
        <v>50</v>
      </c>
      <c r="C5" s="48" t="s">
        <v>51</v>
      </c>
      <c r="D5" s="49">
        <v>1</v>
      </c>
      <c r="E5" s="34">
        <v>800000</v>
      </c>
      <c r="F5" s="34">
        <f>D5*E5</f>
        <v>800000</v>
      </c>
      <c r="G5" s="50">
        <f>F5*1.03</f>
        <v>824000</v>
      </c>
      <c r="H5" s="50">
        <f t="shared" ref="G5:H5" si="0">G5*1.03</f>
        <v>848720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customHeight="1" x14ac:dyDescent="0.3">
      <c r="A6" s="27" t="s">
        <v>49</v>
      </c>
      <c r="B6" s="47" t="s">
        <v>52</v>
      </c>
      <c r="C6" s="48" t="s">
        <v>53</v>
      </c>
      <c r="D6" s="49">
        <v>1</v>
      </c>
      <c r="E6" s="34">
        <v>300000</v>
      </c>
      <c r="F6" s="34">
        <f>D6*E6</f>
        <v>300000</v>
      </c>
      <c r="G6" s="50">
        <f t="shared" ref="G6:H6" si="1">F6*1.03</f>
        <v>309000</v>
      </c>
      <c r="H6" s="50">
        <f t="shared" si="1"/>
        <v>318270</v>
      </c>
      <c r="K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customHeight="1" x14ac:dyDescent="0.3">
      <c r="A7" s="27" t="s">
        <v>49</v>
      </c>
      <c r="B7" s="47" t="s">
        <v>54</v>
      </c>
      <c r="C7" s="48" t="s">
        <v>55</v>
      </c>
      <c r="D7" s="49">
        <v>5</v>
      </c>
      <c r="E7" s="34">
        <v>400000</v>
      </c>
      <c r="F7" s="34">
        <f>D7*E7</f>
        <v>2000000</v>
      </c>
      <c r="G7" s="50">
        <f t="shared" ref="G7:H7" si="2">F7*1.03</f>
        <v>2060000</v>
      </c>
      <c r="H7" s="50">
        <f t="shared" si="2"/>
        <v>2121800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customHeight="1" x14ac:dyDescent="0.3">
      <c r="A8" s="27" t="s">
        <v>49</v>
      </c>
      <c r="B8" s="51" t="s">
        <v>56</v>
      </c>
      <c r="C8" s="48" t="s">
        <v>57</v>
      </c>
      <c r="D8" s="49">
        <v>3</v>
      </c>
      <c r="E8" s="34">
        <v>700000</v>
      </c>
      <c r="F8" s="34">
        <f>D8*E8</f>
        <v>2100000</v>
      </c>
      <c r="G8" s="50">
        <f t="shared" ref="G8:H8" si="3">F8*1.03</f>
        <v>2163000</v>
      </c>
      <c r="H8" s="50">
        <f t="shared" si="3"/>
        <v>2227890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customHeight="1" x14ac:dyDescent="0.3">
      <c r="A9" s="27" t="s">
        <v>49</v>
      </c>
      <c r="B9" s="51" t="s">
        <v>58</v>
      </c>
      <c r="C9" s="48" t="s">
        <v>59</v>
      </c>
      <c r="D9" s="49">
        <v>1</v>
      </c>
      <c r="E9" s="34">
        <v>500000</v>
      </c>
      <c r="F9" s="34">
        <f t="shared" ref="F5:F10" si="4">D9*E9*12</f>
        <v>6000000</v>
      </c>
      <c r="G9" s="50">
        <f t="shared" ref="G9:H9" si="5">F9*1.03</f>
        <v>6180000</v>
      </c>
      <c r="H9" s="50">
        <f t="shared" si="5"/>
        <v>6365400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 x14ac:dyDescent="0.3">
      <c r="A10" s="27" t="s">
        <v>60</v>
      </c>
      <c r="B10" s="51" t="s">
        <v>61</v>
      </c>
      <c r="C10" s="48" t="s">
        <v>62</v>
      </c>
      <c r="D10" s="49">
        <v>1</v>
      </c>
      <c r="E10" s="34">
        <v>2400000</v>
      </c>
      <c r="F10" s="34">
        <f>D10*E10*12</f>
        <v>28800000</v>
      </c>
      <c r="G10" s="50">
        <f t="shared" ref="G10:H10" si="6">F10*1.03</f>
        <v>29664000</v>
      </c>
      <c r="H10" s="50">
        <f t="shared" si="6"/>
        <v>30553920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customHeight="1" x14ac:dyDescent="0.3">
      <c r="A11" s="27" t="s">
        <v>60</v>
      </c>
      <c r="B11" s="51" t="s">
        <v>63</v>
      </c>
      <c r="C11" s="48" t="s">
        <v>64</v>
      </c>
      <c r="D11" s="49">
        <v>2</v>
      </c>
      <c r="E11" s="34">
        <v>900000</v>
      </c>
      <c r="F11" s="34">
        <f>D11*$E$11*12</f>
        <v>21600000</v>
      </c>
      <c r="G11" s="50">
        <f t="shared" ref="G11:H11" si="7">F11*1.03</f>
        <v>22248000</v>
      </c>
      <c r="H11" s="50">
        <f t="shared" si="7"/>
        <v>22915440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customHeight="1" x14ac:dyDescent="0.3">
      <c r="A12" s="27" t="s">
        <v>60</v>
      </c>
      <c r="B12" s="51" t="s">
        <v>65</v>
      </c>
      <c r="C12" s="48" t="s">
        <v>66</v>
      </c>
      <c r="D12" s="49">
        <v>1</v>
      </c>
      <c r="E12" s="34">
        <v>1200000</v>
      </c>
      <c r="F12" s="34">
        <f>D12*$E$12*12</f>
        <v>14400000</v>
      </c>
      <c r="G12" s="50">
        <f t="shared" ref="G12:H12" si="8">F12*1.03</f>
        <v>14832000</v>
      </c>
      <c r="H12" s="50">
        <f t="shared" si="8"/>
        <v>15276960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customHeight="1" x14ac:dyDescent="0.3">
      <c r="A13" s="27" t="s">
        <v>60</v>
      </c>
      <c r="B13" s="51" t="s">
        <v>67</v>
      </c>
      <c r="C13" s="48" t="s">
        <v>68</v>
      </c>
      <c r="D13" s="49">
        <v>1</v>
      </c>
      <c r="E13" s="34">
        <v>1500000</v>
      </c>
      <c r="F13" s="34">
        <f>D13*E13*12</f>
        <v>18000000</v>
      </c>
      <c r="G13" s="50">
        <f t="shared" ref="G13:H13" si="9">F13*1.03</f>
        <v>18540000</v>
      </c>
      <c r="H13" s="50">
        <f t="shared" si="9"/>
        <v>19096200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customHeight="1" x14ac:dyDescent="0.3">
      <c r="A14" s="27" t="s">
        <v>60</v>
      </c>
      <c r="B14" s="51" t="s">
        <v>69</v>
      </c>
      <c r="C14" s="48" t="s">
        <v>70</v>
      </c>
      <c r="D14" s="49">
        <v>1</v>
      </c>
      <c r="E14" s="34">
        <v>600000</v>
      </c>
      <c r="F14" s="34">
        <f>$D$14*E14*12</f>
        <v>7200000</v>
      </c>
      <c r="G14" s="50">
        <f t="shared" ref="G14:H14" si="10">F14*1.03</f>
        <v>7416000</v>
      </c>
      <c r="H14" s="50">
        <f t="shared" si="10"/>
        <v>7638480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 x14ac:dyDescent="0.3">
      <c r="A15" s="27" t="s">
        <v>60</v>
      </c>
      <c r="B15" s="51" t="s">
        <v>71</v>
      </c>
      <c r="C15" s="48" t="s">
        <v>72</v>
      </c>
      <c r="D15" s="49">
        <v>1</v>
      </c>
      <c r="E15" s="34">
        <v>450000</v>
      </c>
      <c r="F15" s="34">
        <f>$D$15*$E$15*12</f>
        <v>5400000</v>
      </c>
      <c r="G15" s="50">
        <f t="shared" ref="G15:H15" si="11">F15*1.03</f>
        <v>5562000</v>
      </c>
      <c r="H15" s="50">
        <f t="shared" si="11"/>
        <v>5728860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 x14ac:dyDescent="0.3">
      <c r="A16" s="27" t="s">
        <v>60</v>
      </c>
      <c r="B16" s="51" t="s">
        <v>54</v>
      </c>
      <c r="C16" s="48" t="s">
        <v>73</v>
      </c>
      <c r="D16" s="49">
        <v>1</v>
      </c>
      <c r="E16" s="34">
        <v>800000</v>
      </c>
      <c r="F16" s="34">
        <f>$D$16*$E$16</f>
        <v>800000</v>
      </c>
      <c r="G16" s="50">
        <f t="shared" ref="G16:H16" si="12">F16*1.03</f>
        <v>824000</v>
      </c>
      <c r="H16" s="50">
        <f t="shared" si="12"/>
        <v>848720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customHeight="1" x14ac:dyDescent="0.3">
      <c r="A17" s="120" t="s">
        <v>74</v>
      </c>
      <c r="B17" s="114"/>
      <c r="C17" s="52"/>
      <c r="D17" s="52"/>
      <c r="E17" s="53"/>
      <c r="F17" s="53">
        <f t="shared" ref="F17:H17" si="13">SUM(F5:F16)</f>
        <v>107400000</v>
      </c>
      <c r="G17" s="53">
        <f t="shared" si="13"/>
        <v>110622000</v>
      </c>
      <c r="H17" s="53">
        <f t="shared" si="13"/>
        <v>113940660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customHeight="1" x14ac:dyDescent="0.25">
      <c r="A18" s="54"/>
      <c r="B18" s="54"/>
      <c r="C18" s="54"/>
      <c r="D18" s="54"/>
      <c r="E18" s="54"/>
      <c r="F18" s="54"/>
      <c r="G18" s="55">
        <v>0.03</v>
      </c>
      <c r="H18" s="54"/>
      <c r="I18" s="54"/>
      <c r="J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spans="1:27" ht="12.75" customHeight="1" x14ac:dyDescent="0.25">
      <c r="A19" s="54"/>
      <c r="B19" s="54"/>
      <c r="C19" s="54"/>
      <c r="D19" s="54"/>
      <c r="E19" s="54"/>
      <c r="F19" s="54"/>
      <c r="G19" s="54"/>
      <c r="H19" s="54"/>
      <c r="I19" s="54"/>
      <c r="J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spans="1:27" ht="12.75" customHeight="1" x14ac:dyDescent="0.2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1:27" ht="12.75" customHeight="1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spans="1:27" ht="15" customHeight="1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spans="1:27" ht="15" customHeight="1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1:27" ht="12.75" customHeight="1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1:27" ht="12.75" customHeight="1" x14ac:dyDescent="0.25">
      <c r="A25" s="54"/>
      <c r="B25" s="54"/>
      <c r="C25" s="54"/>
      <c r="D25" s="54"/>
      <c r="E25" s="54"/>
      <c r="F25" s="54"/>
      <c r="G25" s="54"/>
      <c r="H25" s="54"/>
      <c r="I25" s="54"/>
      <c r="J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1:27" ht="12.75" customHeight="1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1:27" ht="12.75" customHeight="1" x14ac:dyDescent="0.25">
      <c r="A27" s="54"/>
      <c r="B27" s="54"/>
      <c r="C27" s="54"/>
      <c r="D27" s="54"/>
      <c r="E27" s="54"/>
      <c r="F27" s="54"/>
      <c r="G27" s="54"/>
      <c r="H27" s="54"/>
      <c r="I27" s="54"/>
      <c r="J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spans="1:27" ht="12.75" customHeight="1" x14ac:dyDescent="0.25">
      <c r="A28" s="54"/>
      <c r="B28" s="54"/>
      <c r="C28" s="54"/>
      <c r="D28" s="54"/>
      <c r="E28" s="54"/>
      <c r="F28" s="54"/>
      <c r="G28" s="54"/>
      <c r="H28" s="54"/>
      <c r="I28" s="54"/>
      <c r="J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spans="1:27" ht="12.75" customHeight="1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1:27" ht="12.7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spans="1:27" ht="12.75" customHeight="1" x14ac:dyDescent="0.25">
      <c r="A31" s="54"/>
      <c r="B31" s="54"/>
      <c r="C31" s="54"/>
      <c r="D31" s="54"/>
      <c r="E31" s="54"/>
      <c r="F31" s="54"/>
      <c r="G31" s="54"/>
      <c r="H31" s="54"/>
      <c r="I31" s="54"/>
      <c r="J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spans="1:27" ht="12.75" customHeight="1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1:27" ht="12.75" customHeight="1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spans="1:27" ht="15" customHeight="1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spans="1:27" ht="15" customHeight="1" x14ac:dyDescent="0.25">
      <c r="A35" s="54"/>
      <c r="B35" s="54"/>
      <c r="C35" s="54"/>
      <c r="D35" s="54"/>
      <c r="E35" s="54"/>
      <c r="F35" s="54"/>
      <c r="G35" s="54"/>
      <c r="H35" s="54"/>
      <c r="I35" s="54"/>
      <c r="J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spans="1:27" ht="12.75" customHeight="1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spans="1:27" ht="12.75" customHeight="1" x14ac:dyDescent="0.25">
      <c r="H37" s="54"/>
      <c r="I37" s="54"/>
      <c r="J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spans="1:27" ht="12.75" customHeight="1" x14ac:dyDescent="0.25">
      <c r="A38" s="54"/>
      <c r="B38" s="54"/>
      <c r="C38" s="54"/>
      <c r="D38" s="54"/>
      <c r="E38" s="54"/>
      <c r="F38" s="54"/>
      <c r="G38" s="54"/>
      <c r="H38" s="54"/>
      <c r="I38" s="54"/>
      <c r="J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1:27" ht="12.75" customHeight="1" x14ac:dyDescent="0.25">
      <c r="A39" s="54"/>
      <c r="B39" s="54"/>
      <c r="C39" s="54"/>
      <c r="D39" s="54"/>
      <c r="E39" s="54"/>
      <c r="F39" s="54"/>
      <c r="G39" s="54"/>
      <c r="H39" s="54"/>
      <c r="I39" s="54"/>
      <c r="J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spans="1:27" ht="12.75" customHeight="1" x14ac:dyDescent="0.25">
      <c r="A40" s="54"/>
      <c r="B40" s="54"/>
      <c r="C40" s="54"/>
      <c r="D40" s="54"/>
      <c r="E40" s="54"/>
      <c r="F40" s="54"/>
      <c r="G40" s="54"/>
      <c r="H40" s="54"/>
      <c r="I40" s="54"/>
      <c r="J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1:27" ht="12.75" customHeight="1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1:27" ht="12.75" customHeight="1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spans="1:27" ht="12.75" customHeight="1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spans="1:27" ht="12.75" customHeight="1" x14ac:dyDescent="0.25">
      <c r="A44" s="54"/>
      <c r="B44" s="54"/>
      <c r="C44" s="54"/>
      <c r="D44" s="54"/>
      <c r="E44" s="54"/>
      <c r="F44" s="54"/>
      <c r="G44" s="54"/>
      <c r="H44" s="54"/>
      <c r="I44" s="54"/>
      <c r="J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1:27" ht="12.75" customHeight="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6"/>
      <c r="L45" s="57"/>
      <c r="M45" s="56"/>
      <c r="N45" s="57"/>
      <c r="O45" s="56"/>
      <c r="P45" s="58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1:27" ht="12.75" customHeight="1" x14ac:dyDescent="0.25">
      <c r="A46" s="54"/>
      <c r="B46" s="54"/>
      <c r="C46" s="54"/>
      <c r="D46" s="54"/>
      <c r="E46" s="54"/>
      <c r="F46" s="54"/>
      <c r="G46" s="54"/>
      <c r="H46" s="54"/>
      <c r="I46" s="54"/>
      <c r="J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1:27" ht="12.75" customHeight="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6"/>
      <c r="L47" s="56"/>
      <c r="M47" s="56"/>
      <c r="N47" s="56"/>
      <c r="O47" s="56"/>
      <c r="P47" s="56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spans="1:27" ht="12.75" customHeight="1" x14ac:dyDescent="0.25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6"/>
      <c r="L48" s="59"/>
      <c r="M48" s="59"/>
      <c r="N48" s="59"/>
      <c r="O48" s="59"/>
      <c r="P48" s="59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spans="1:27" ht="12.75" customHeight="1" x14ac:dyDescent="0.25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6"/>
      <c r="L49" s="59"/>
      <c r="M49" s="59"/>
      <c r="N49" s="59"/>
      <c r="O49" s="59"/>
      <c r="P49" s="59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pans="1:27" ht="12.75" customHeight="1" x14ac:dyDescent="0.25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6"/>
      <c r="L50" s="59"/>
      <c r="M50" s="59"/>
      <c r="N50" s="59"/>
      <c r="O50" s="59"/>
      <c r="P50" s="59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spans="1:27" ht="12.75" customHeight="1" x14ac:dyDescent="0.25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6"/>
      <c r="L51" s="59"/>
      <c r="M51" s="59"/>
      <c r="N51" s="59"/>
      <c r="O51" s="59"/>
      <c r="P51" s="59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spans="1:27" ht="12.75" customHeight="1" x14ac:dyDescent="0.25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6"/>
      <c r="L52" s="59"/>
      <c r="M52" s="59"/>
      <c r="N52" s="59"/>
      <c r="O52" s="59"/>
      <c r="P52" s="59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spans="1:27" ht="12.75" customHeight="1" x14ac:dyDescent="0.25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6"/>
      <c r="L53" s="59"/>
      <c r="M53" s="59"/>
      <c r="N53" s="59"/>
      <c r="O53" s="59"/>
      <c r="P53" s="59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 spans="1:27" ht="12.75" customHeight="1" x14ac:dyDescent="0.25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6"/>
      <c r="L54" s="59"/>
      <c r="M54" s="59"/>
      <c r="N54" s="59"/>
      <c r="O54" s="59"/>
      <c r="P54" s="59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pans="1:27" ht="12.75" customHeight="1" x14ac:dyDescent="0.2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6"/>
      <c r="L55" s="59"/>
      <c r="M55" s="59"/>
      <c r="N55" s="59"/>
      <c r="O55" s="59"/>
      <c r="P55" s="59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1:27" ht="12.75" customHeight="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6"/>
      <c r="L56" s="59"/>
      <c r="M56" s="59"/>
      <c r="N56" s="59"/>
      <c r="O56" s="59"/>
      <c r="P56" s="59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pans="1:27" ht="12.75" customHeight="1" x14ac:dyDescent="0.2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6"/>
      <c r="L57" s="59"/>
      <c r="M57" s="59"/>
      <c r="N57" s="59"/>
      <c r="O57" s="59"/>
      <c r="P57" s="59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1:27" ht="12.75" customHeight="1" x14ac:dyDescent="0.25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6"/>
      <c r="L58" s="59"/>
      <c r="M58" s="59"/>
      <c r="N58" s="59"/>
      <c r="O58" s="59"/>
      <c r="P58" s="59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1:27" ht="12.7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6"/>
      <c r="L59" s="59"/>
      <c r="M59" s="59"/>
      <c r="N59" s="59"/>
      <c r="O59" s="59"/>
      <c r="P59" s="59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1:27" ht="12.75" customHeight="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6"/>
      <c r="L60" s="59"/>
      <c r="M60" s="59"/>
      <c r="N60" s="59"/>
      <c r="O60" s="59"/>
      <c r="P60" s="59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1:27" ht="12.75" customHeight="1" x14ac:dyDescent="0.2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6"/>
      <c r="L61" s="59"/>
      <c r="M61" s="59"/>
      <c r="N61" s="59"/>
      <c r="O61" s="59"/>
      <c r="P61" s="59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 spans="1:27" ht="12.75" customHeight="1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6"/>
      <c r="L62" s="59"/>
      <c r="M62" s="59"/>
      <c r="N62" s="59"/>
      <c r="O62" s="59"/>
      <c r="P62" s="59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 spans="1:27" ht="12.75" customHeight="1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6"/>
      <c r="L63" s="59"/>
      <c r="M63" s="59"/>
      <c r="N63" s="59"/>
      <c r="O63" s="59"/>
      <c r="P63" s="59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 spans="1:27" ht="12.75" customHeight="1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6"/>
      <c r="L64" s="59"/>
      <c r="M64" s="59"/>
      <c r="N64" s="59"/>
      <c r="O64" s="59"/>
      <c r="P64" s="59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1:27" ht="12.75" customHeight="1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6"/>
      <c r="L65" s="59"/>
      <c r="M65" s="59"/>
      <c r="N65" s="59"/>
      <c r="O65" s="59"/>
      <c r="P65" s="59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 spans="1:27" ht="12.75" customHeight="1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6"/>
      <c r="L66" s="59"/>
      <c r="M66" s="59"/>
      <c r="N66" s="59"/>
      <c r="O66" s="59"/>
      <c r="P66" s="59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</row>
    <row r="67" spans="1:27" ht="12.7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6"/>
      <c r="L67" s="59"/>
      <c r="M67" s="59"/>
      <c r="N67" s="59"/>
      <c r="O67" s="59"/>
      <c r="P67" s="59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</row>
    <row r="68" spans="1:27" ht="12.75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6"/>
      <c r="L68" s="59"/>
      <c r="M68" s="59"/>
      <c r="N68" s="59"/>
      <c r="O68" s="59"/>
      <c r="P68" s="59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</row>
    <row r="69" spans="1:27" ht="12.75" customHeight="1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6"/>
      <c r="L69" s="59"/>
      <c r="M69" s="59"/>
      <c r="N69" s="59"/>
      <c r="O69" s="59"/>
      <c r="P69" s="59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</row>
    <row r="70" spans="1:27" ht="12.75" customHeight="1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6"/>
      <c r="L70" s="59"/>
      <c r="M70" s="59"/>
      <c r="N70" s="59"/>
      <c r="O70" s="59"/>
      <c r="P70" s="59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</row>
    <row r="71" spans="1:27" ht="12.75" customHeight="1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6"/>
      <c r="L71" s="59"/>
      <c r="M71" s="59"/>
      <c r="N71" s="59"/>
      <c r="O71" s="59"/>
      <c r="P71" s="59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</row>
    <row r="72" spans="1:27" ht="12.75" customHeight="1" x14ac:dyDescent="0.25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6"/>
      <c r="L72" s="59"/>
      <c r="M72" s="59"/>
      <c r="N72" s="59"/>
      <c r="O72" s="59"/>
      <c r="P72" s="59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</row>
    <row r="73" spans="1:27" ht="12.75" customHeight="1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6"/>
      <c r="L73" s="59"/>
      <c r="M73" s="59"/>
      <c r="N73" s="59"/>
      <c r="O73" s="59"/>
      <c r="P73" s="59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</row>
    <row r="74" spans="1:27" ht="12.75" customHeight="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6"/>
      <c r="L74" s="59"/>
      <c r="M74" s="59"/>
      <c r="N74" s="59"/>
      <c r="O74" s="59"/>
      <c r="P74" s="59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</row>
    <row r="75" spans="1:27" ht="12.75" customHeight="1" x14ac:dyDescent="0.2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6"/>
      <c r="L75" s="59"/>
      <c r="M75" s="59"/>
      <c r="N75" s="59"/>
      <c r="O75" s="59"/>
      <c r="P75" s="59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</row>
    <row r="76" spans="1:27" ht="12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6"/>
      <c r="L76" s="59"/>
      <c r="M76" s="59"/>
      <c r="N76" s="59"/>
      <c r="O76" s="59"/>
      <c r="P76" s="59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</row>
    <row r="77" spans="1:27" ht="12.75" customHeight="1" x14ac:dyDescent="0.25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6"/>
      <c r="L77" s="59"/>
      <c r="M77" s="59"/>
      <c r="N77" s="59"/>
      <c r="O77" s="59"/>
      <c r="P77" s="59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</row>
    <row r="78" spans="1:27" ht="12.75" customHeight="1" x14ac:dyDescent="0.25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6"/>
      <c r="L78" s="59"/>
      <c r="M78" s="59"/>
      <c r="N78" s="59"/>
      <c r="O78" s="59"/>
      <c r="P78" s="59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</row>
    <row r="79" spans="1:27" ht="12.75" customHeight="1" x14ac:dyDescent="0.25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</row>
    <row r="80" spans="1:27" ht="12.75" customHeight="1" x14ac:dyDescent="0.25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</row>
    <row r="81" spans="1:27" ht="12.75" customHeight="1" x14ac:dyDescent="0.25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</row>
    <row r="82" spans="1:27" ht="12.75" customHeight="1" x14ac:dyDescent="0.25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</row>
    <row r="83" spans="1:27" ht="12.75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</row>
    <row r="84" spans="1:27" ht="12.75" customHeight="1" x14ac:dyDescent="0.25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</row>
    <row r="85" spans="1:27" ht="12.75" customHeight="1" x14ac:dyDescent="0.2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</row>
    <row r="86" spans="1:27" ht="12.75" customHeight="1" x14ac:dyDescent="0.25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</row>
    <row r="87" spans="1:27" ht="12.75" customHeight="1" x14ac:dyDescent="0.25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</row>
    <row r="88" spans="1:27" ht="12.75" customHeight="1" x14ac:dyDescent="0.25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</row>
    <row r="89" spans="1:27" ht="12.75" customHeight="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</row>
    <row r="90" spans="1:27" ht="12.75" customHeight="1" x14ac:dyDescent="0.25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</row>
    <row r="91" spans="1:27" ht="12.75" customHeight="1" x14ac:dyDescent="0.25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</row>
    <row r="92" spans="1:27" ht="12.75" customHeight="1" x14ac:dyDescent="0.25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</row>
    <row r="93" spans="1:27" ht="12.75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</row>
    <row r="94" spans="1:27" ht="12.75" customHeight="1" x14ac:dyDescent="0.25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</row>
    <row r="95" spans="1:27" ht="12.75" customHeight="1" x14ac:dyDescent="0.2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</row>
    <row r="96" spans="1:27" ht="12.75" customHeight="1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</row>
    <row r="97" spans="1:27" ht="12.75" customHeight="1" x14ac:dyDescent="0.25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</row>
    <row r="98" spans="1:27" ht="12.75" customHeight="1" x14ac:dyDescent="0.25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</row>
    <row r="99" spans="1:27" ht="12.75" customHeight="1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</row>
    <row r="100" spans="1:27" ht="12.75" customHeight="1" x14ac:dyDescent="0.25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</row>
    <row r="101" spans="1:27" ht="12.75" customHeight="1" x14ac:dyDescent="0.25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</row>
    <row r="102" spans="1:27" ht="12.75" customHeight="1" x14ac:dyDescent="0.25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</row>
    <row r="103" spans="1:27" ht="12.75" customHeight="1" x14ac:dyDescent="0.25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</row>
    <row r="104" spans="1:27" ht="12.75" customHeight="1" x14ac:dyDescent="0.25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</row>
    <row r="105" spans="1:27" ht="12.75" customHeight="1" x14ac:dyDescent="0.2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</row>
    <row r="106" spans="1:27" ht="12.75" customHeight="1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</row>
    <row r="107" spans="1:27" ht="12.75" customHeight="1" x14ac:dyDescent="0.25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</row>
    <row r="108" spans="1:27" ht="12.75" customHeight="1" x14ac:dyDescent="0.25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</row>
    <row r="109" spans="1:27" ht="12.75" customHeight="1" x14ac:dyDescent="0.25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</row>
    <row r="110" spans="1:27" ht="12.75" customHeight="1" x14ac:dyDescent="0.25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</row>
    <row r="111" spans="1:27" ht="12.75" customHeight="1" x14ac:dyDescent="0.25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</row>
    <row r="112" spans="1:27" ht="12.75" customHeight="1" x14ac:dyDescent="0.2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</row>
    <row r="113" spans="1:27" ht="12.75" customHeight="1" x14ac:dyDescent="0.25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</row>
    <row r="114" spans="1:27" ht="12.75" customHeight="1" x14ac:dyDescent="0.25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</row>
    <row r="115" spans="1:27" ht="12.75" customHeight="1" x14ac:dyDescent="0.2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</row>
    <row r="116" spans="1:27" ht="12.75" customHeight="1" x14ac:dyDescent="0.25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</row>
    <row r="117" spans="1:27" ht="12.75" customHeight="1" x14ac:dyDescent="0.25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</row>
    <row r="118" spans="1:27" ht="12.75" customHeight="1" x14ac:dyDescent="0.25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</row>
    <row r="119" spans="1:27" ht="12.75" customHeight="1" x14ac:dyDescent="0.25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</row>
    <row r="120" spans="1:27" ht="12.75" customHeight="1" x14ac:dyDescent="0.25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</row>
    <row r="121" spans="1:27" ht="12.75" customHeight="1" x14ac:dyDescent="0.25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</row>
    <row r="122" spans="1:27" ht="12.75" customHeight="1" x14ac:dyDescent="0.25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</row>
    <row r="123" spans="1:27" ht="12.75" customHeight="1" x14ac:dyDescent="0.25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</row>
    <row r="124" spans="1:27" ht="12.75" customHeight="1" x14ac:dyDescent="0.25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</row>
    <row r="125" spans="1:27" ht="12.75" customHeight="1" x14ac:dyDescent="0.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</row>
    <row r="126" spans="1:27" ht="12.75" customHeight="1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</row>
    <row r="127" spans="1:27" ht="12.75" customHeight="1" x14ac:dyDescent="0.25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</row>
    <row r="128" spans="1:27" ht="12.75" customHeight="1" x14ac:dyDescent="0.25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</row>
    <row r="129" spans="1:27" ht="12.75" customHeight="1" x14ac:dyDescent="0.25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</row>
    <row r="130" spans="1:27" ht="12.75" customHeight="1" x14ac:dyDescent="0.25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</row>
    <row r="131" spans="1:27" ht="12.75" customHeight="1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</row>
    <row r="132" spans="1:27" ht="12.75" customHeight="1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</row>
    <row r="133" spans="1:27" ht="12.75" customHeight="1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</row>
    <row r="134" spans="1:27" ht="12.75" customHeight="1" x14ac:dyDescent="0.25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</row>
    <row r="135" spans="1:27" ht="12.75" customHeight="1" x14ac:dyDescent="0.2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</row>
    <row r="136" spans="1:27" ht="12.75" customHeight="1" x14ac:dyDescent="0.25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</row>
    <row r="137" spans="1:27" ht="12.75" customHeight="1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</row>
    <row r="138" spans="1:27" ht="12.75" customHeight="1" x14ac:dyDescent="0.2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</row>
    <row r="139" spans="1:27" ht="12.75" customHeight="1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</row>
    <row r="140" spans="1:27" ht="12.75" customHeight="1" x14ac:dyDescent="0.25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</row>
    <row r="141" spans="1:27" ht="12.75" customHeight="1" x14ac:dyDescent="0.25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</row>
    <row r="142" spans="1:27" ht="12.75" customHeight="1" x14ac:dyDescent="0.25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</row>
    <row r="143" spans="1:27" ht="12.75" customHeight="1" x14ac:dyDescent="0.25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</row>
    <row r="144" spans="1:27" ht="12.75" customHeight="1" x14ac:dyDescent="0.2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</row>
    <row r="145" spans="1:27" ht="12.75" customHeight="1" x14ac:dyDescent="0.2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</row>
    <row r="146" spans="1:27" ht="12.75" customHeight="1" x14ac:dyDescent="0.25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</row>
    <row r="147" spans="1:27" ht="12.75" customHeight="1" x14ac:dyDescent="0.25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</row>
    <row r="148" spans="1:27" ht="12.75" customHeight="1" x14ac:dyDescent="0.25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</row>
    <row r="149" spans="1:27" ht="12.75" customHeight="1" x14ac:dyDescent="0.25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</row>
    <row r="150" spans="1:27" ht="12.75" customHeight="1" x14ac:dyDescent="0.25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</row>
    <row r="151" spans="1:27" ht="12.75" customHeight="1" x14ac:dyDescent="0.25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</row>
    <row r="152" spans="1:27" ht="12.75" customHeight="1" x14ac:dyDescent="0.25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</row>
    <row r="153" spans="1:27" ht="12.75" customHeight="1" x14ac:dyDescent="0.25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</row>
    <row r="154" spans="1:27" ht="12.75" customHeight="1" x14ac:dyDescent="0.25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</row>
    <row r="155" spans="1:27" ht="12.75" customHeight="1" x14ac:dyDescent="0.2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</row>
    <row r="156" spans="1:27" ht="12.75" customHeight="1" x14ac:dyDescent="0.25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</row>
    <row r="157" spans="1:27" ht="12.75" customHeight="1" x14ac:dyDescent="0.25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</row>
    <row r="158" spans="1:27" ht="12.75" customHeight="1" x14ac:dyDescent="0.25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</row>
    <row r="159" spans="1:27" ht="12.75" customHeight="1" x14ac:dyDescent="0.25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</row>
    <row r="160" spans="1:27" ht="12.75" customHeight="1" x14ac:dyDescent="0.25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</row>
    <row r="161" spans="1:27" ht="12.75" customHeight="1" x14ac:dyDescent="0.25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</row>
    <row r="162" spans="1:27" ht="12.75" customHeight="1" x14ac:dyDescent="0.25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</row>
    <row r="163" spans="1:27" ht="12.75" customHeight="1" x14ac:dyDescent="0.25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</row>
    <row r="164" spans="1:27" ht="12.75" customHeight="1" x14ac:dyDescent="0.25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</row>
    <row r="165" spans="1:27" ht="12.75" customHeight="1" x14ac:dyDescent="0.2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</row>
    <row r="166" spans="1:27" ht="12.75" customHeight="1" x14ac:dyDescent="0.25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</row>
    <row r="167" spans="1:27" ht="12.75" customHeight="1" x14ac:dyDescent="0.25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</row>
    <row r="168" spans="1:27" ht="12.75" customHeight="1" x14ac:dyDescent="0.25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</row>
    <row r="169" spans="1:27" ht="12.75" customHeight="1" x14ac:dyDescent="0.25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</row>
    <row r="170" spans="1:27" ht="12.75" customHeight="1" x14ac:dyDescent="0.25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</row>
    <row r="171" spans="1:27" ht="12.75" customHeight="1" x14ac:dyDescent="0.25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</row>
    <row r="172" spans="1:27" ht="12.75" customHeight="1" x14ac:dyDescent="0.25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</row>
    <row r="173" spans="1:27" ht="12.75" customHeight="1" x14ac:dyDescent="0.25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</row>
    <row r="174" spans="1:27" ht="12.75" customHeight="1" x14ac:dyDescent="0.25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</row>
    <row r="175" spans="1:27" ht="12.75" customHeight="1" x14ac:dyDescent="0.2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</row>
    <row r="176" spans="1:27" ht="12.75" customHeight="1" x14ac:dyDescent="0.25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</row>
    <row r="177" spans="1:27" ht="12.75" customHeight="1" x14ac:dyDescent="0.25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</row>
    <row r="178" spans="1:27" ht="12.75" customHeight="1" x14ac:dyDescent="0.25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</row>
    <row r="179" spans="1:27" ht="12.75" customHeight="1" x14ac:dyDescent="0.25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</row>
    <row r="180" spans="1:27" ht="12.75" customHeight="1" x14ac:dyDescent="0.25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</row>
    <row r="181" spans="1:27" ht="12.75" customHeight="1" x14ac:dyDescent="0.25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</row>
    <row r="182" spans="1:27" ht="12.75" customHeight="1" x14ac:dyDescent="0.25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</row>
    <row r="183" spans="1:27" ht="12.75" customHeight="1" x14ac:dyDescent="0.25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</row>
    <row r="184" spans="1:27" ht="12.75" customHeight="1" x14ac:dyDescent="0.25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</row>
    <row r="185" spans="1:27" ht="12.75" customHeight="1" x14ac:dyDescent="0.2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</row>
    <row r="186" spans="1:27" ht="12.75" customHeight="1" x14ac:dyDescent="0.25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</row>
    <row r="187" spans="1:27" ht="12.75" customHeight="1" x14ac:dyDescent="0.25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</row>
    <row r="188" spans="1:27" ht="12.75" customHeight="1" x14ac:dyDescent="0.25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</row>
    <row r="189" spans="1:27" ht="12.75" customHeight="1" x14ac:dyDescent="0.25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</row>
    <row r="190" spans="1:27" ht="12.75" customHeight="1" x14ac:dyDescent="0.25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</row>
    <row r="191" spans="1:27" ht="12.75" customHeight="1" x14ac:dyDescent="0.25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</row>
    <row r="192" spans="1:27" ht="12.75" customHeight="1" x14ac:dyDescent="0.25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</row>
    <row r="193" spans="1:27" ht="12.75" customHeight="1" x14ac:dyDescent="0.25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</row>
    <row r="194" spans="1:27" ht="12.75" customHeight="1" x14ac:dyDescent="0.25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</row>
    <row r="195" spans="1:27" ht="12.75" customHeight="1" x14ac:dyDescent="0.2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</row>
    <row r="196" spans="1:27" ht="12.75" customHeight="1" x14ac:dyDescent="0.25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</row>
    <row r="197" spans="1:27" ht="12.75" customHeight="1" x14ac:dyDescent="0.25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</row>
    <row r="198" spans="1:27" ht="12.75" customHeight="1" x14ac:dyDescent="0.25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</row>
    <row r="199" spans="1:27" ht="12.75" customHeight="1" x14ac:dyDescent="0.25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</row>
    <row r="200" spans="1:27" ht="12.75" customHeight="1" x14ac:dyDescent="0.25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</row>
    <row r="201" spans="1:27" ht="12.75" customHeight="1" x14ac:dyDescent="0.25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</row>
    <row r="202" spans="1:27" ht="12.75" customHeight="1" x14ac:dyDescent="0.25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</row>
    <row r="203" spans="1:27" ht="12.75" customHeight="1" x14ac:dyDescent="0.25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</row>
    <row r="204" spans="1:27" ht="12.75" customHeight="1" x14ac:dyDescent="0.25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</row>
    <row r="205" spans="1:27" ht="12.75" customHeight="1" x14ac:dyDescent="0.2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</row>
    <row r="206" spans="1:27" ht="12.75" customHeight="1" x14ac:dyDescent="0.25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</row>
    <row r="207" spans="1:27" ht="12.75" customHeight="1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</row>
    <row r="208" spans="1:27" ht="12.75" customHeight="1" x14ac:dyDescent="0.25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</row>
    <row r="209" spans="1:27" ht="12.75" customHeight="1" x14ac:dyDescent="0.25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</row>
    <row r="210" spans="1:27" ht="12.75" customHeight="1" x14ac:dyDescent="0.25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</row>
    <row r="211" spans="1:27" ht="12.75" customHeight="1" x14ac:dyDescent="0.25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</row>
    <row r="212" spans="1:27" ht="12.75" customHeight="1" x14ac:dyDescent="0.25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</row>
    <row r="213" spans="1:27" ht="12.75" customHeight="1" x14ac:dyDescent="0.25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</row>
    <row r="214" spans="1:27" ht="12.75" customHeight="1" x14ac:dyDescent="0.25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</row>
    <row r="215" spans="1:27" ht="12.75" customHeight="1" x14ac:dyDescent="0.2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</row>
    <row r="216" spans="1:27" ht="12.75" customHeight="1" x14ac:dyDescent="0.25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</row>
    <row r="217" spans="1:27" ht="12.75" customHeight="1" x14ac:dyDescent="0.25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</row>
    <row r="218" spans="1:27" ht="12.75" customHeight="1" x14ac:dyDescent="0.25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</row>
    <row r="219" spans="1:27" ht="12.75" customHeight="1" x14ac:dyDescent="0.25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</row>
    <row r="220" spans="1:27" ht="12.75" customHeight="1" x14ac:dyDescent="0.25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</row>
    <row r="221" spans="1:27" ht="12.75" customHeight="1" x14ac:dyDescent="0.25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</row>
    <row r="222" spans="1:27" ht="12.75" customHeight="1" x14ac:dyDescent="0.25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</row>
    <row r="223" spans="1:27" ht="12.75" customHeight="1" x14ac:dyDescent="0.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</row>
    <row r="224" spans="1:27" ht="12.75" customHeight="1" x14ac:dyDescent="0.25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</row>
    <row r="225" spans="1:27" ht="12.75" customHeight="1" x14ac:dyDescent="0.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</row>
    <row r="226" spans="1:27" ht="12.75" customHeight="1" x14ac:dyDescent="0.25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</row>
    <row r="227" spans="1:27" ht="12.75" customHeight="1" x14ac:dyDescent="0.25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</row>
    <row r="228" spans="1:27" ht="12.75" customHeight="1" x14ac:dyDescent="0.25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</row>
    <row r="229" spans="1:27" ht="12.75" customHeight="1" x14ac:dyDescent="0.25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</row>
    <row r="230" spans="1:27" ht="12.75" customHeight="1" x14ac:dyDescent="0.25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</row>
    <row r="231" spans="1:27" ht="12.75" customHeight="1" x14ac:dyDescent="0.25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</row>
    <row r="232" spans="1:27" ht="12.75" customHeight="1" x14ac:dyDescent="0.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</row>
    <row r="233" spans="1:27" ht="12.75" customHeight="1" x14ac:dyDescent="0.25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</row>
    <row r="234" spans="1:27" ht="12.75" customHeight="1" x14ac:dyDescent="0.25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</row>
    <row r="235" spans="1:27" ht="12.75" customHeight="1" x14ac:dyDescent="0.2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</row>
    <row r="236" spans="1:27" ht="12.75" customHeight="1" x14ac:dyDescent="0.25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</row>
    <row r="237" spans="1:27" ht="12.75" customHeight="1" x14ac:dyDescent="0.25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 spans="1:27" ht="12.75" customHeight="1" x14ac:dyDescent="0.25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</row>
    <row r="239" spans="1:27" ht="12.75" customHeight="1" x14ac:dyDescent="0.25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</row>
    <row r="240" spans="1:27" ht="12.75" customHeight="1" x14ac:dyDescent="0.25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</row>
    <row r="241" spans="1:27" ht="12.75" customHeight="1" x14ac:dyDescent="0.25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</row>
    <row r="242" spans="1:27" ht="12.75" customHeight="1" x14ac:dyDescent="0.25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</row>
    <row r="243" spans="1:27" ht="12.75" customHeight="1" x14ac:dyDescent="0.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</row>
    <row r="244" spans="1:27" ht="12.75" customHeight="1" x14ac:dyDescent="0.25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</row>
    <row r="245" spans="1:27" ht="12.75" customHeight="1" x14ac:dyDescent="0.2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</row>
    <row r="246" spans="1:27" ht="12.75" customHeight="1" x14ac:dyDescent="0.25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</row>
    <row r="247" spans="1:27" ht="12.75" customHeight="1" x14ac:dyDescent="0.25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</row>
    <row r="248" spans="1:27" ht="12.75" customHeight="1" x14ac:dyDescent="0.25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</row>
    <row r="249" spans="1:27" ht="12.75" customHeight="1" x14ac:dyDescent="0.25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</row>
    <row r="250" spans="1:27" ht="12.75" customHeight="1" x14ac:dyDescent="0.25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</row>
    <row r="251" spans="1:27" ht="12.75" customHeight="1" x14ac:dyDescent="0.25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</row>
    <row r="252" spans="1:27" ht="12.75" customHeight="1" x14ac:dyDescent="0.25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</row>
    <row r="253" spans="1:27" ht="12.75" customHeight="1" x14ac:dyDescent="0.25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</row>
    <row r="254" spans="1:27" ht="12.75" customHeight="1" x14ac:dyDescent="0.25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</row>
    <row r="255" spans="1:27" ht="12.75" customHeight="1" x14ac:dyDescent="0.2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</row>
    <row r="256" spans="1:27" ht="12.75" customHeight="1" x14ac:dyDescent="0.25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</row>
    <row r="257" spans="1:27" ht="12.75" customHeight="1" x14ac:dyDescent="0.25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</row>
    <row r="258" spans="1:27" ht="12.75" customHeight="1" x14ac:dyDescent="0.25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</row>
    <row r="259" spans="1:27" ht="12.75" customHeight="1" x14ac:dyDescent="0.25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</row>
    <row r="260" spans="1:27" ht="12.75" customHeight="1" x14ac:dyDescent="0.25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</row>
    <row r="261" spans="1:27" ht="12.75" customHeight="1" x14ac:dyDescent="0.25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</row>
    <row r="262" spans="1:27" ht="12.75" customHeight="1" x14ac:dyDescent="0.25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</row>
    <row r="263" spans="1:27" ht="12.75" customHeight="1" x14ac:dyDescent="0.25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</row>
    <row r="264" spans="1:27" ht="12.75" customHeight="1" x14ac:dyDescent="0.25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</row>
    <row r="265" spans="1:27" ht="12.75" customHeight="1" x14ac:dyDescent="0.2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</row>
    <row r="266" spans="1:27" ht="12.75" customHeight="1" x14ac:dyDescent="0.25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</row>
    <row r="267" spans="1:27" ht="12.75" customHeight="1" x14ac:dyDescent="0.25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</row>
    <row r="268" spans="1:27" ht="12.75" customHeight="1" x14ac:dyDescent="0.25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</row>
    <row r="269" spans="1:27" ht="12.75" customHeight="1" x14ac:dyDescent="0.25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</row>
    <row r="270" spans="1:27" ht="12.75" customHeight="1" x14ac:dyDescent="0.25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</row>
    <row r="271" spans="1:27" ht="12.75" customHeight="1" x14ac:dyDescent="0.25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</row>
    <row r="272" spans="1:27" ht="12.75" customHeight="1" x14ac:dyDescent="0.25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</row>
    <row r="273" spans="1:27" ht="12.75" customHeight="1" x14ac:dyDescent="0.25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</row>
    <row r="274" spans="1:27" ht="12.75" customHeight="1" x14ac:dyDescent="0.25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</row>
    <row r="275" spans="1:27" ht="12.75" customHeight="1" x14ac:dyDescent="0.2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</row>
    <row r="276" spans="1:27" ht="12.75" customHeight="1" x14ac:dyDescent="0.25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</row>
    <row r="277" spans="1:27" ht="12.75" customHeight="1" x14ac:dyDescent="0.25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</row>
    <row r="278" spans="1:27" ht="12.75" customHeight="1" x14ac:dyDescent="0.25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</row>
    <row r="279" spans="1:27" ht="12.75" customHeight="1" x14ac:dyDescent="0.25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</row>
    <row r="280" spans="1:27" ht="12.75" customHeight="1" x14ac:dyDescent="0.25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</row>
    <row r="281" spans="1:27" ht="12.75" customHeight="1" x14ac:dyDescent="0.25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</row>
    <row r="282" spans="1:27" ht="12.75" customHeight="1" x14ac:dyDescent="0.25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</row>
    <row r="283" spans="1:27" ht="12.75" customHeight="1" x14ac:dyDescent="0.25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</row>
    <row r="284" spans="1:27" ht="12.75" customHeight="1" x14ac:dyDescent="0.25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</row>
    <row r="285" spans="1:27" ht="12.75" customHeight="1" x14ac:dyDescent="0.2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</row>
    <row r="286" spans="1:27" ht="12.75" customHeight="1" x14ac:dyDescent="0.25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</row>
    <row r="287" spans="1:27" ht="12.75" customHeight="1" x14ac:dyDescent="0.25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</row>
    <row r="288" spans="1:27" ht="12.75" customHeight="1" x14ac:dyDescent="0.25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</row>
    <row r="289" spans="1:27" ht="12.75" customHeight="1" x14ac:dyDescent="0.25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</row>
    <row r="290" spans="1:27" ht="12.75" customHeight="1" x14ac:dyDescent="0.25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</row>
    <row r="291" spans="1:27" ht="12.75" customHeight="1" x14ac:dyDescent="0.25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</row>
    <row r="292" spans="1:27" ht="12.75" customHeight="1" x14ac:dyDescent="0.25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</row>
    <row r="293" spans="1:27" ht="12.75" customHeight="1" x14ac:dyDescent="0.25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</row>
    <row r="294" spans="1:27" ht="12.75" customHeight="1" x14ac:dyDescent="0.25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</row>
    <row r="295" spans="1:27" ht="12.75" customHeight="1" x14ac:dyDescent="0.2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</row>
    <row r="296" spans="1:27" ht="12.75" customHeight="1" x14ac:dyDescent="0.25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</row>
    <row r="297" spans="1:27" ht="12.75" customHeight="1" x14ac:dyDescent="0.25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</row>
    <row r="298" spans="1:27" ht="12.75" customHeight="1" x14ac:dyDescent="0.25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</row>
    <row r="299" spans="1:27" ht="12.75" customHeight="1" x14ac:dyDescent="0.25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</row>
    <row r="300" spans="1:27" ht="12.75" customHeight="1" x14ac:dyDescent="0.25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</row>
    <row r="301" spans="1:27" ht="12.75" customHeight="1" x14ac:dyDescent="0.25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</row>
    <row r="302" spans="1:27" ht="12.75" customHeight="1" x14ac:dyDescent="0.25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</row>
    <row r="303" spans="1:27" ht="12.75" customHeight="1" x14ac:dyDescent="0.25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</row>
    <row r="304" spans="1:27" ht="12.75" customHeight="1" x14ac:dyDescent="0.25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</row>
    <row r="305" spans="1:27" ht="12.75" customHeight="1" x14ac:dyDescent="0.2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</row>
    <row r="306" spans="1:27" ht="12.75" customHeight="1" x14ac:dyDescent="0.25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</row>
    <row r="307" spans="1:27" ht="12.75" customHeight="1" x14ac:dyDescent="0.25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</row>
    <row r="308" spans="1:27" ht="12.75" customHeight="1" x14ac:dyDescent="0.25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</row>
    <row r="309" spans="1:27" ht="12.75" customHeight="1" x14ac:dyDescent="0.25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</row>
    <row r="310" spans="1:27" ht="12.75" customHeight="1" x14ac:dyDescent="0.25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</row>
    <row r="311" spans="1:27" ht="12.75" customHeight="1" x14ac:dyDescent="0.25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</row>
    <row r="312" spans="1:27" ht="12.75" customHeight="1" x14ac:dyDescent="0.25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</row>
    <row r="313" spans="1:27" ht="12.75" customHeight="1" x14ac:dyDescent="0.25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</row>
    <row r="314" spans="1:27" ht="12.75" customHeight="1" x14ac:dyDescent="0.25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</row>
    <row r="315" spans="1:27" ht="12.75" customHeight="1" x14ac:dyDescent="0.2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</row>
    <row r="316" spans="1:27" ht="12.75" customHeight="1" x14ac:dyDescent="0.25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</row>
    <row r="317" spans="1:27" ht="12.75" customHeight="1" x14ac:dyDescent="0.25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</row>
    <row r="318" spans="1:27" ht="12.75" customHeight="1" x14ac:dyDescent="0.25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</row>
    <row r="319" spans="1:27" ht="12.75" customHeight="1" x14ac:dyDescent="0.25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</row>
    <row r="320" spans="1:27" ht="12.75" customHeight="1" x14ac:dyDescent="0.25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</row>
    <row r="321" spans="1:27" ht="12.75" customHeight="1" x14ac:dyDescent="0.25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</row>
    <row r="322" spans="1:27" ht="12.75" customHeight="1" x14ac:dyDescent="0.25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</row>
    <row r="323" spans="1:27" ht="12.75" customHeight="1" x14ac:dyDescent="0.25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</row>
    <row r="324" spans="1:27" ht="12.75" customHeight="1" x14ac:dyDescent="0.25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</row>
    <row r="325" spans="1:27" ht="12.75" customHeight="1" x14ac:dyDescent="0.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</row>
    <row r="326" spans="1:27" ht="12.75" customHeight="1" x14ac:dyDescent="0.25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</row>
    <row r="327" spans="1:27" ht="12.75" customHeight="1" x14ac:dyDescent="0.25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</row>
    <row r="328" spans="1:27" ht="12.75" customHeight="1" x14ac:dyDescent="0.25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</row>
    <row r="329" spans="1:27" ht="12.75" customHeight="1" x14ac:dyDescent="0.25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</row>
    <row r="330" spans="1:27" ht="12.75" customHeight="1" x14ac:dyDescent="0.25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</row>
    <row r="331" spans="1:27" ht="12.75" customHeight="1" x14ac:dyDescent="0.25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</row>
    <row r="332" spans="1:27" ht="12.75" customHeight="1" x14ac:dyDescent="0.25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</row>
    <row r="333" spans="1:27" ht="12.75" customHeight="1" x14ac:dyDescent="0.25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</row>
    <row r="334" spans="1:27" ht="12.75" customHeight="1" x14ac:dyDescent="0.25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</row>
    <row r="335" spans="1:27" ht="12.75" customHeight="1" x14ac:dyDescent="0.2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</row>
    <row r="336" spans="1:27" ht="12.75" customHeight="1" x14ac:dyDescent="0.25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</row>
    <row r="337" spans="1:27" ht="12.75" customHeight="1" x14ac:dyDescent="0.25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</row>
    <row r="338" spans="1:27" ht="12.75" customHeight="1" x14ac:dyDescent="0.25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</row>
    <row r="339" spans="1:27" ht="12.75" customHeight="1" x14ac:dyDescent="0.25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</row>
    <row r="340" spans="1:27" ht="12.75" customHeight="1" x14ac:dyDescent="0.25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</row>
    <row r="341" spans="1:27" ht="12.75" customHeight="1" x14ac:dyDescent="0.25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</row>
    <row r="342" spans="1:27" ht="12.75" customHeight="1" x14ac:dyDescent="0.25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</row>
    <row r="343" spans="1:27" ht="12.75" customHeight="1" x14ac:dyDescent="0.25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</row>
    <row r="344" spans="1:27" ht="12.75" customHeight="1" x14ac:dyDescent="0.25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</row>
    <row r="345" spans="1:27" ht="12.75" customHeight="1" x14ac:dyDescent="0.2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</row>
    <row r="346" spans="1:27" ht="12.75" customHeight="1" x14ac:dyDescent="0.25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</row>
    <row r="347" spans="1:27" ht="12.75" customHeight="1" x14ac:dyDescent="0.25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</row>
    <row r="348" spans="1:27" ht="12.75" customHeight="1" x14ac:dyDescent="0.25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</row>
    <row r="349" spans="1:27" ht="12.75" customHeight="1" x14ac:dyDescent="0.25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</row>
    <row r="350" spans="1:27" ht="12.75" customHeight="1" x14ac:dyDescent="0.25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</row>
    <row r="351" spans="1:27" ht="12.75" customHeight="1" x14ac:dyDescent="0.25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</row>
    <row r="352" spans="1:27" ht="12.75" customHeight="1" x14ac:dyDescent="0.25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</row>
    <row r="353" spans="1:27" ht="12.75" customHeight="1" x14ac:dyDescent="0.25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</row>
    <row r="354" spans="1:27" ht="12.75" customHeight="1" x14ac:dyDescent="0.25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</row>
    <row r="355" spans="1:27" ht="12.75" customHeight="1" x14ac:dyDescent="0.2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</row>
    <row r="356" spans="1:27" ht="12.75" customHeight="1" x14ac:dyDescent="0.25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</row>
    <row r="357" spans="1:27" ht="12.75" customHeight="1" x14ac:dyDescent="0.25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</row>
    <row r="358" spans="1:27" ht="12.75" customHeight="1" x14ac:dyDescent="0.25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</row>
    <row r="359" spans="1:27" ht="12.75" customHeight="1" x14ac:dyDescent="0.25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</row>
    <row r="360" spans="1:27" ht="12.75" customHeight="1" x14ac:dyDescent="0.25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</row>
    <row r="361" spans="1:27" ht="12.75" customHeight="1" x14ac:dyDescent="0.25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</row>
    <row r="362" spans="1:27" ht="12.75" customHeight="1" x14ac:dyDescent="0.25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</row>
    <row r="363" spans="1:27" ht="12.75" customHeight="1" x14ac:dyDescent="0.25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</row>
    <row r="364" spans="1:27" ht="12.75" customHeight="1" x14ac:dyDescent="0.25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</row>
    <row r="365" spans="1:27" ht="12.75" customHeight="1" x14ac:dyDescent="0.2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</row>
    <row r="366" spans="1:27" ht="12.75" customHeight="1" x14ac:dyDescent="0.25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</row>
    <row r="367" spans="1:27" ht="12.75" customHeight="1" x14ac:dyDescent="0.25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</row>
    <row r="368" spans="1:27" ht="12.75" customHeight="1" x14ac:dyDescent="0.25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</row>
    <row r="369" spans="1:27" ht="12.75" customHeight="1" x14ac:dyDescent="0.25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</row>
    <row r="370" spans="1:27" ht="12.75" customHeight="1" x14ac:dyDescent="0.25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</row>
    <row r="371" spans="1:27" ht="12.75" customHeight="1" x14ac:dyDescent="0.25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</row>
    <row r="372" spans="1:27" ht="12.75" customHeight="1" x14ac:dyDescent="0.25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</row>
    <row r="373" spans="1:27" ht="12.75" customHeight="1" x14ac:dyDescent="0.25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</row>
    <row r="374" spans="1:27" ht="12.75" customHeight="1" x14ac:dyDescent="0.25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</row>
    <row r="375" spans="1:27" ht="12.75" customHeight="1" x14ac:dyDescent="0.2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</row>
    <row r="376" spans="1:27" ht="12.75" customHeight="1" x14ac:dyDescent="0.25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</row>
    <row r="377" spans="1:27" ht="12.75" customHeight="1" x14ac:dyDescent="0.25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</row>
    <row r="378" spans="1:27" ht="12.75" customHeight="1" x14ac:dyDescent="0.25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</row>
    <row r="379" spans="1:27" ht="12.75" customHeight="1" x14ac:dyDescent="0.25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</row>
    <row r="380" spans="1:27" ht="12.75" customHeight="1" x14ac:dyDescent="0.25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</row>
    <row r="381" spans="1:27" ht="12.75" customHeight="1" x14ac:dyDescent="0.25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</row>
    <row r="382" spans="1:27" ht="12.75" customHeight="1" x14ac:dyDescent="0.25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</row>
    <row r="383" spans="1:27" ht="12.75" customHeight="1" x14ac:dyDescent="0.25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</row>
    <row r="384" spans="1:27" ht="12.75" customHeight="1" x14ac:dyDescent="0.25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</row>
    <row r="385" spans="1:27" ht="12.75" customHeight="1" x14ac:dyDescent="0.2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</row>
    <row r="386" spans="1:27" ht="12.75" customHeight="1" x14ac:dyDescent="0.25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</row>
    <row r="387" spans="1:27" ht="12.75" customHeight="1" x14ac:dyDescent="0.25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</row>
    <row r="388" spans="1:27" ht="12.75" customHeight="1" x14ac:dyDescent="0.25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</row>
    <row r="389" spans="1:27" ht="12.75" customHeight="1" x14ac:dyDescent="0.25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</row>
    <row r="390" spans="1:27" ht="12.75" customHeight="1" x14ac:dyDescent="0.25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</row>
    <row r="391" spans="1:27" ht="12.75" customHeight="1" x14ac:dyDescent="0.25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</row>
    <row r="392" spans="1:27" ht="12.75" customHeight="1" x14ac:dyDescent="0.25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</row>
    <row r="393" spans="1:27" ht="12.75" customHeight="1" x14ac:dyDescent="0.25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</row>
    <row r="394" spans="1:27" ht="12.75" customHeight="1" x14ac:dyDescent="0.25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</row>
    <row r="395" spans="1:27" ht="12.75" customHeight="1" x14ac:dyDescent="0.2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</row>
    <row r="396" spans="1:27" ht="12.75" customHeight="1" x14ac:dyDescent="0.25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</row>
    <row r="397" spans="1:27" ht="12.75" customHeight="1" x14ac:dyDescent="0.25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</row>
    <row r="398" spans="1:27" ht="12.75" customHeight="1" x14ac:dyDescent="0.25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</row>
    <row r="399" spans="1:27" ht="12.75" customHeight="1" x14ac:dyDescent="0.25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</row>
    <row r="400" spans="1:27" ht="12.75" customHeight="1" x14ac:dyDescent="0.25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</row>
    <row r="401" spans="1:27" ht="12.75" customHeight="1" x14ac:dyDescent="0.25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</row>
    <row r="402" spans="1:27" ht="12.75" customHeight="1" x14ac:dyDescent="0.25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</row>
    <row r="403" spans="1:27" ht="12.75" customHeight="1" x14ac:dyDescent="0.25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</row>
    <row r="404" spans="1:27" ht="12.75" customHeight="1" x14ac:dyDescent="0.25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</row>
    <row r="405" spans="1:27" ht="12.75" customHeight="1" x14ac:dyDescent="0.2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</row>
    <row r="406" spans="1:27" ht="12.75" customHeight="1" x14ac:dyDescent="0.25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</row>
    <row r="407" spans="1:27" ht="12.75" customHeight="1" x14ac:dyDescent="0.25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</row>
    <row r="408" spans="1:27" ht="12.75" customHeight="1" x14ac:dyDescent="0.25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</row>
    <row r="409" spans="1:27" ht="12.75" customHeight="1" x14ac:dyDescent="0.25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</row>
    <row r="410" spans="1:27" ht="12.75" customHeight="1" x14ac:dyDescent="0.25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</row>
    <row r="411" spans="1:27" ht="12.75" customHeight="1" x14ac:dyDescent="0.25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</row>
    <row r="412" spans="1:27" ht="12.75" customHeight="1" x14ac:dyDescent="0.25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</row>
    <row r="413" spans="1:27" ht="12.75" customHeight="1" x14ac:dyDescent="0.25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</row>
    <row r="414" spans="1:27" ht="12.75" customHeight="1" x14ac:dyDescent="0.25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</row>
    <row r="415" spans="1:27" ht="12.75" customHeight="1" x14ac:dyDescent="0.2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</row>
    <row r="416" spans="1:27" ht="12.75" customHeight="1" x14ac:dyDescent="0.25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</row>
    <row r="417" spans="1:27" ht="12.75" customHeight="1" x14ac:dyDescent="0.25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</row>
    <row r="418" spans="1:27" ht="12.75" customHeight="1" x14ac:dyDescent="0.25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</row>
    <row r="419" spans="1:27" ht="12.75" customHeight="1" x14ac:dyDescent="0.25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</row>
    <row r="420" spans="1:27" ht="12.75" customHeight="1" x14ac:dyDescent="0.25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</row>
    <row r="421" spans="1:27" ht="12.75" customHeight="1" x14ac:dyDescent="0.25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</row>
    <row r="422" spans="1:27" ht="12.75" customHeight="1" x14ac:dyDescent="0.25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</row>
    <row r="423" spans="1:27" ht="12.75" customHeight="1" x14ac:dyDescent="0.25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</row>
    <row r="424" spans="1:27" ht="12.75" customHeight="1" x14ac:dyDescent="0.25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</row>
    <row r="425" spans="1:27" ht="12.75" customHeight="1" x14ac:dyDescent="0.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</row>
    <row r="426" spans="1:27" ht="12.75" customHeight="1" x14ac:dyDescent="0.25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</row>
    <row r="427" spans="1:27" ht="12.75" customHeight="1" x14ac:dyDescent="0.25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</row>
    <row r="428" spans="1:27" ht="12.75" customHeight="1" x14ac:dyDescent="0.25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</row>
    <row r="429" spans="1:27" ht="12.75" customHeight="1" x14ac:dyDescent="0.25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</row>
    <row r="430" spans="1:27" ht="12.75" customHeight="1" x14ac:dyDescent="0.25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</row>
    <row r="431" spans="1:27" ht="12.75" customHeight="1" x14ac:dyDescent="0.25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</row>
    <row r="432" spans="1:27" ht="12.75" customHeight="1" x14ac:dyDescent="0.25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</row>
    <row r="433" spans="1:27" ht="12.75" customHeight="1" x14ac:dyDescent="0.25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</row>
    <row r="434" spans="1:27" ht="12.75" customHeight="1" x14ac:dyDescent="0.25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</row>
    <row r="435" spans="1:27" ht="12.75" customHeight="1" x14ac:dyDescent="0.2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</row>
    <row r="436" spans="1:27" ht="12.75" customHeight="1" x14ac:dyDescent="0.25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</row>
    <row r="437" spans="1:27" ht="12.75" customHeight="1" x14ac:dyDescent="0.25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</row>
    <row r="438" spans="1:27" ht="12.75" customHeight="1" x14ac:dyDescent="0.25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</row>
    <row r="439" spans="1:27" ht="12.75" customHeight="1" x14ac:dyDescent="0.25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</row>
    <row r="440" spans="1:27" ht="12.75" customHeight="1" x14ac:dyDescent="0.25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</row>
    <row r="441" spans="1:27" ht="12.75" customHeight="1" x14ac:dyDescent="0.25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</row>
    <row r="442" spans="1:27" ht="12.75" customHeight="1" x14ac:dyDescent="0.25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</row>
    <row r="443" spans="1:27" ht="12.75" customHeight="1" x14ac:dyDescent="0.25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</row>
    <row r="444" spans="1:27" ht="12.75" customHeight="1" x14ac:dyDescent="0.25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</row>
    <row r="445" spans="1:27" ht="12.75" customHeight="1" x14ac:dyDescent="0.2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</row>
    <row r="446" spans="1:27" ht="12.75" customHeight="1" x14ac:dyDescent="0.25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</row>
    <row r="447" spans="1:27" ht="12.75" customHeight="1" x14ac:dyDescent="0.25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</row>
    <row r="448" spans="1:27" ht="12.75" customHeight="1" x14ac:dyDescent="0.25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</row>
    <row r="449" spans="1:27" ht="12.75" customHeight="1" x14ac:dyDescent="0.25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</row>
    <row r="450" spans="1:27" ht="12.75" customHeight="1" x14ac:dyDescent="0.25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</row>
    <row r="451" spans="1:27" ht="12.75" customHeight="1" x14ac:dyDescent="0.25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</row>
    <row r="452" spans="1:27" ht="12.75" customHeight="1" x14ac:dyDescent="0.25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</row>
    <row r="453" spans="1:27" ht="12.75" customHeight="1" x14ac:dyDescent="0.25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</row>
    <row r="454" spans="1:27" ht="12.75" customHeight="1" x14ac:dyDescent="0.25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</row>
    <row r="455" spans="1:27" ht="12.75" customHeight="1" x14ac:dyDescent="0.2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</row>
    <row r="456" spans="1:27" ht="12.75" customHeight="1" x14ac:dyDescent="0.25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</row>
    <row r="457" spans="1:27" ht="12.75" customHeight="1" x14ac:dyDescent="0.25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</row>
    <row r="458" spans="1:27" ht="12.75" customHeight="1" x14ac:dyDescent="0.25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</row>
    <row r="459" spans="1:27" ht="12.75" customHeight="1" x14ac:dyDescent="0.25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</row>
    <row r="460" spans="1:27" ht="12.75" customHeight="1" x14ac:dyDescent="0.25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</row>
    <row r="461" spans="1:27" ht="12.75" customHeight="1" x14ac:dyDescent="0.25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</row>
    <row r="462" spans="1:27" ht="12.75" customHeight="1" x14ac:dyDescent="0.25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</row>
    <row r="463" spans="1:27" ht="12.75" customHeight="1" x14ac:dyDescent="0.25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</row>
    <row r="464" spans="1:27" ht="12.75" customHeight="1" x14ac:dyDescent="0.25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</row>
    <row r="465" spans="1:27" ht="12.75" customHeight="1" x14ac:dyDescent="0.2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</row>
    <row r="466" spans="1:27" ht="12.75" customHeight="1" x14ac:dyDescent="0.25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</row>
    <row r="467" spans="1:27" ht="12.75" customHeight="1" x14ac:dyDescent="0.25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</row>
    <row r="468" spans="1:27" ht="12.75" customHeight="1" x14ac:dyDescent="0.25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</row>
    <row r="469" spans="1:27" ht="12.75" customHeight="1" x14ac:dyDescent="0.25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</row>
    <row r="470" spans="1:27" ht="12.75" customHeight="1" x14ac:dyDescent="0.25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</row>
    <row r="471" spans="1:27" ht="12.75" customHeight="1" x14ac:dyDescent="0.25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</row>
    <row r="472" spans="1:27" ht="12.75" customHeight="1" x14ac:dyDescent="0.25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</row>
    <row r="473" spans="1:27" ht="12.75" customHeight="1" x14ac:dyDescent="0.25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</row>
    <row r="474" spans="1:27" ht="12.75" customHeight="1" x14ac:dyDescent="0.25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</row>
    <row r="475" spans="1:27" ht="12.75" customHeight="1" x14ac:dyDescent="0.2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</row>
    <row r="476" spans="1:27" ht="12.75" customHeight="1" x14ac:dyDescent="0.25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</row>
    <row r="477" spans="1:27" ht="12.75" customHeight="1" x14ac:dyDescent="0.25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</row>
    <row r="478" spans="1:27" ht="12.75" customHeight="1" x14ac:dyDescent="0.25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</row>
    <row r="479" spans="1:27" ht="12.75" customHeight="1" x14ac:dyDescent="0.25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</row>
    <row r="480" spans="1:27" ht="12.75" customHeight="1" x14ac:dyDescent="0.25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</row>
    <row r="481" spans="1:27" ht="12.75" customHeight="1" x14ac:dyDescent="0.25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</row>
    <row r="482" spans="1:27" ht="12.75" customHeight="1" x14ac:dyDescent="0.25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</row>
    <row r="483" spans="1:27" ht="12.75" customHeight="1" x14ac:dyDescent="0.25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</row>
    <row r="484" spans="1:27" ht="12.75" customHeight="1" x14ac:dyDescent="0.25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</row>
    <row r="485" spans="1:27" ht="12.75" customHeight="1" x14ac:dyDescent="0.2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</row>
    <row r="486" spans="1:27" ht="12.75" customHeight="1" x14ac:dyDescent="0.25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</row>
    <row r="487" spans="1:27" ht="12.75" customHeight="1" x14ac:dyDescent="0.25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</row>
    <row r="488" spans="1:27" ht="12.75" customHeight="1" x14ac:dyDescent="0.25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</row>
    <row r="489" spans="1:27" ht="12.75" customHeight="1" x14ac:dyDescent="0.25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</row>
    <row r="490" spans="1:27" ht="12.75" customHeight="1" x14ac:dyDescent="0.25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</row>
    <row r="491" spans="1:27" ht="12.75" customHeight="1" x14ac:dyDescent="0.25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</row>
    <row r="492" spans="1:27" ht="12.75" customHeight="1" x14ac:dyDescent="0.25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</row>
    <row r="493" spans="1:27" ht="12.75" customHeight="1" x14ac:dyDescent="0.25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</row>
    <row r="494" spans="1:27" ht="12.75" customHeight="1" x14ac:dyDescent="0.25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</row>
    <row r="495" spans="1:27" ht="12.75" customHeight="1" x14ac:dyDescent="0.2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</row>
    <row r="496" spans="1:27" ht="12.75" customHeight="1" x14ac:dyDescent="0.25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</row>
    <row r="497" spans="1:27" ht="12.75" customHeight="1" x14ac:dyDescent="0.25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</row>
    <row r="498" spans="1:27" ht="12.75" customHeight="1" x14ac:dyDescent="0.25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</row>
    <row r="499" spans="1:27" ht="12.75" customHeight="1" x14ac:dyDescent="0.25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</row>
    <row r="500" spans="1:27" ht="12.75" customHeight="1" x14ac:dyDescent="0.25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</row>
    <row r="501" spans="1:27" ht="12.75" customHeight="1" x14ac:dyDescent="0.25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</row>
    <row r="502" spans="1:27" ht="12.75" customHeight="1" x14ac:dyDescent="0.25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</row>
    <row r="503" spans="1:27" ht="12.75" customHeight="1" x14ac:dyDescent="0.25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</row>
    <row r="504" spans="1:27" ht="12.75" customHeight="1" x14ac:dyDescent="0.25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</row>
    <row r="505" spans="1:27" ht="12.75" customHeight="1" x14ac:dyDescent="0.2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</row>
    <row r="506" spans="1:27" ht="12.75" customHeight="1" x14ac:dyDescent="0.25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</row>
    <row r="507" spans="1:27" ht="12.75" customHeight="1" x14ac:dyDescent="0.25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</row>
    <row r="508" spans="1:27" ht="12.75" customHeight="1" x14ac:dyDescent="0.25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</row>
    <row r="509" spans="1:27" ht="12.75" customHeight="1" x14ac:dyDescent="0.25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</row>
    <row r="510" spans="1:27" ht="12.75" customHeight="1" x14ac:dyDescent="0.25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</row>
    <row r="511" spans="1:27" ht="12.75" customHeight="1" x14ac:dyDescent="0.25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</row>
    <row r="512" spans="1:27" ht="12.75" customHeight="1" x14ac:dyDescent="0.25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</row>
    <row r="513" spans="1:27" ht="12.75" customHeight="1" x14ac:dyDescent="0.25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</row>
    <row r="514" spans="1:27" ht="12.75" customHeight="1" x14ac:dyDescent="0.25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</row>
    <row r="515" spans="1:27" ht="12.75" customHeight="1" x14ac:dyDescent="0.2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</row>
    <row r="516" spans="1:27" ht="12.75" customHeight="1" x14ac:dyDescent="0.25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</row>
    <row r="517" spans="1:27" ht="12.75" customHeight="1" x14ac:dyDescent="0.25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</row>
    <row r="518" spans="1:27" ht="12.75" customHeight="1" x14ac:dyDescent="0.25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</row>
    <row r="519" spans="1:27" ht="12.75" customHeight="1" x14ac:dyDescent="0.25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</row>
    <row r="520" spans="1:27" ht="12.75" customHeight="1" x14ac:dyDescent="0.25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</row>
    <row r="521" spans="1:27" ht="12.75" customHeight="1" x14ac:dyDescent="0.25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</row>
    <row r="522" spans="1:27" ht="12.75" customHeight="1" x14ac:dyDescent="0.25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</row>
    <row r="523" spans="1:27" ht="12.75" customHeight="1" x14ac:dyDescent="0.25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</row>
    <row r="524" spans="1:27" ht="12.75" customHeight="1" x14ac:dyDescent="0.25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</row>
    <row r="525" spans="1:27" ht="12.75" customHeight="1" x14ac:dyDescent="0.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</row>
    <row r="526" spans="1:27" ht="12.75" customHeight="1" x14ac:dyDescent="0.25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</row>
    <row r="527" spans="1:27" ht="12.75" customHeight="1" x14ac:dyDescent="0.25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</row>
    <row r="528" spans="1:27" ht="12.75" customHeight="1" x14ac:dyDescent="0.25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</row>
    <row r="529" spans="1:27" ht="12.75" customHeight="1" x14ac:dyDescent="0.25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</row>
    <row r="530" spans="1:27" ht="12.75" customHeight="1" x14ac:dyDescent="0.25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</row>
    <row r="531" spans="1:27" ht="12.75" customHeight="1" x14ac:dyDescent="0.25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</row>
    <row r="532" spans="1:27" ht="12.75" customHeight="1" x14ac:dyDescent="0.25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</row>
    <row r="533" spans="1:27" ht="12.75" customHeight="1" x14ac:dyDescent="0.25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</row>
    <row r="534" spans="1:27" ht="12.75" customHeight="1" x14ac:dyDescent="0.25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</row>
    <row r="535" spans="1:27" ht="12.75" customHeight="1" x14ac:dyDescent="0.2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</row>
    <row r="536" spans="1:27" ht="12.75" customHeight="1" x14ac:dyDescent="0.25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</row>
    <row r="537" spans="1:27" ht="12.75" customHeight="1" x14ac:dyDescent="0.25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</row>
    <row r="538" spans="1:27" ht="12.75" customHeight="1" x14ac:dyDescent="0.25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</row>
    <row r="539" spans="1:27" ht="12.75" customHeight="1" x14ac:dyDescent="0.25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</row>
    <row r="540" spans="1:27" ht="12.75" customHeight="1" x14ac:dyDescent="0.25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</row>
    <row r="541" spans="1:27" ht="12.75" customHeight="1" x14ac:dyDescent="0.25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</row>
    <row r="542" spans="1:27" ht="12.75" customHeight="1" x14ac:dyDescent="0.25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</row>
    <row r="543" spans="1:27" ht="12.75" customHeight="1" x14ac:dyDescent="0.25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</row>
    <row r="544" spans="1:27" ht="12.75" customHeight="1" x14ac:dyDescent="0.25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</row>
    <row r="545" spans="1:27" ht="12.75" customHeight="1" x14ac:dyDescent="0.2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</row>
    <row r="546" spans="1:27" ht="12.75" customHeight="1" x14ac:dyDescent="0.25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</row>
    <row r="547" spans="1:27" ht="12.75" customHeight="1" x14ac:dyDescent="0.25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</row>
    <row r="548" spans="1:27" ht="12.75" customHeight="1" x14ac:dyDescent="0.25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</row>
    <row r="549" spans="1:27" ht="12.75" customHeight="1" x14ac:dyDescent="0.25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</row>
    <row r="550" spans="1:27" ht="12.75" customHeight="1" x14ac:dyDescent="0.25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</row>
    <row r="551" spans="1:27" ht="12.75" customHeight="1" x14ac:dyDescent="0.25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</row>
    <row r="552" spans="1:27" ht="12.75" customHeight="1" x14ac:dyDescent="0.25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</row>
    <row r="553" spans="1:27" ht="12.75" customHeight="1" x14ac:dyDescent="0.25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</row>
    <row r="554" spans="1:27" ht="12.75" customHeight="1" x14ac:dyDescent="0.25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</row>
    <row r="555" spans="1:27" ht="12.75" customHeight="1" x14ac:dyDescent="0.2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</row>
    <row r="556" spans="1:27" ht="12.75" customHeight="1" x14ac:dyDescent="0.25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</row>
    <row r="557" spans="1:27" ht="12.75" customHeight="1" x14ac:dyDescent="0.25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</row>
    <row r="558" spans="1:27" ht="12.75" customHeight="1" x14ac:dyDescent="0.25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</row>
    <row r="559" spans="1:27" ht="12.75" customHeight="1" x14ac:dyDescent="0.25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</row>
    <row r="560" spans="1:27" ht="12.75" customHeight="1" x14ac:dyDescent="0.25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</row>
    <row r="561" spans="1:27" ht="12.75" customHeight="1" x14ac:dyDescent="0.25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</row>
    <row r="562" spans="1:27" ht="12.75" customHeight="1" x14ac:dyDescent="0.25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</row>
    <row r="563" spans="1:27" ht="12.75" customHeight="1" x14ac:dyDescent="0.25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</row>
    <row r="564" spans="1:27" ht="12.75" customHeight="1" x14ac:dyDescent="0.25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</row>
    <row r="565" spans="1:27" ht="12.75" customHeight="1" x14ac:dyDescent="0.2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</row>
    <row r="566" spans="1:27" ht="12.75" customHeight="1" x14ac:dyDescent="0.25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</row>
    <row r="567" spans="1:27" ht="12.75" customHeight="1" x14ac:dyDescent="0.25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</row>
    <row r="568" spans="1:27" ht="12.75" customHeight="1" x14ac:dyDescent="0.25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</row>
    <row r="569" spans="1:27" ht="12.75" customHeight="1" x14ac:dyDescent="0.25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</row>
    <row r="570" spans="1:27" ht="12.75" customHeight="1" x14ac:dyDescent="0.25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</row>
    <row r="571" spans="1:27" ht="12.75" customHeight="1" x14ac:dyDescent="0.25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</row>
    <row r="572" spans="1:27" ht="12.75" customHeight="1" x14ac:dyDescent="0.25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</row>
    <row r="573" spans="1:27" ht="12.75" customHeight="1" x14ac:dyDescent="0.25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</row>
    <row r="574" spans="1:27" ht="12.75" customHeight="1" x14ac:dyDescent="0.25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</row>
    <row r="575" spans="1:27" ht="12.75" customHeight="1" x14ac:dyDescent="0.2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</row>
    <row r="576" spans="1:27" ht="12.75" customHeight="1" x14ac:dyDescent="0.25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</row>
    <row r="577" spans="1:27" ht="12.75" customHeight="1" x14ac:dyDescent="0.25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</row>
    <row r="578" spans="1:27" ht="12.75" customHeight="1" x14ac:dyDescent="0.25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</row>
    <row r="579" spans="1:27" ht="12.75" customHeight="1" x14ac:dyDescent="0.25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</row>
    <row r="580" spans="1:27" ht="12.75" customHeight="1" x14ac:dyDescent="0.25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</row>
    <row r="581" spans="1:27" ht="12.75" customHeight="1" x14ac:dyDescent="0.25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</row>
    <row r="582" spans="1:27" ht="12.75" customHeight="1" x14ac:dyDescent="0.25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</row>
    <row r="583" spans="1:27" ht="12.75" customHeight="1" x14ac:dyDescent="0.25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</row>
    <row r="584" spans="1:27" ht="12.75" customHeight="1" x14ac:dyDescent="0.25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</row>
    <row r="585" spans="1:27" ht="12.75" customHeight="1" x14ac:dyDescent="0.2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</row>
    <row r="586" spans="1:27" ht="12.75" customHeight="1" x14ac:dyDescent="0.25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</row>
    <row r="587" spans="1:27" ht="12.75" customHeight="1" x14ac:dyDescent="0.25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</row>
    <row r="588" spans="1:27" ht="12.75" customHeight="1" x14ac:dyDescent="0.25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</row>
    <row r="589" spans="1:27" ht="12.75" customHeight="1" x14ac:dyDescent="0.25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</row>
    <row r="590" spans="1:27" ht="12.75" customHeight="1" x14ac:dyDescent="0.25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</row>
    <row r="591" spans="1:27" ht="12.75" customHeight="1" x14ac:dyDescent="0.25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</row>
    <row r="592" spans="1:27" ht="12.75" customHeight="1" x14ac:dyDescent="0.25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</row>
    <row r="593" spans="1:27" ht="12.75" customHeight="1" x14ac:dyDescent="0.25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</row>
    <row r="594" spans="1:27" ht="12.75" customHeight="1" x14ac:dyDescent="0.25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</row>
    <row r="595" spans="1:27" ht="12.75" customHeight="1" x14ac:dyDescent="0.2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</row>
    <row r="596" spans="1:27" ht="12.75" customHeight="1" x14ac:dyDescent="0.25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</row>
    <row r="597" spans="1:27" ht="12.75" customHeight="1" x14ac:dyDescent="0.25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</row>
    <row r="598" spans="1:27" ht="12.75" customHeight="1" x14ac:dyDescent="0.25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</row>
    <row r="599" spans="1:27" ht="12.75" customHeight="1" x14ac:dyDescent="0.25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</row>
    <row r="600" spans="1:27" ht="12.75" customHeight="1" x14ac:dyDescent="0.25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</row>
    <row r="601" spans="1:27" ht="12.75" customHeight="1" x14ac:dyDescent="0.25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</row>
    <row r="602" spans="1:27" ht="12.75" customHeight="1" x14ac:dyDescent="0.25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</row>
    <row r="603" spans="1:27" ht="12.75" customHeight="1" x14ac:dyDescent="0.25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</row>
    <row r="604" spans="1:27" ht="12.75" customHeight="1" x14ac:dyDescent="0.25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</row>
    <row r="605" spans="1:27" ht="12.75" customHeight="1" x14ac:dyDescent="0.2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</row>
    <row r="606" spans="1:27" ht="12.75" customHeight="1" x14ac:dyDescent="0.25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</row>
    <row r="607" spans="1:27" ht="12.75" customHeight="1" x14ac:dyDescent="0.25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</row>
    <row r="608" spans="1:27" ht="12.75" customHeight="1" x14ac:dyDescent="0.25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</row>
    <row r="609" spans="1:27" ht="12.75" customHeight="1" x14ac:dyDescent="0.25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</row>
    <row r="610" spans="1:27" ht="12.75" customHeight="1" x14ac:dyDescent="0.25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</row>
    <row r="611" spans="1:27" ht="12.75" customHeight="1" x14ac:dyDescent="0.25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</row>
    <row r="612" spans="1:27" ht="12.75" customHeight="1" x14ac:dyDescent="0.25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</row>
    <row r="613" spans="1:27" ht="12.75" customHeight="1" x14ac:dyDescent="0.25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</row>
    <row r="614" spans="1:27" ht="12.75" customHeight="1" x14ac:dyDescent="0.25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</row>
    <row r="615" spans="1:27" ht="12.75" customHeight="1" x14ac:dyDescent="0.2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</row>
    <row r="616" spans="1:27" ht="12.75" customHeight="1" x14ac:dyDescent="0.25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</row>
    <row r="617" spans="1:27" ht="12.75" customHeight="1" x14ac:dyDescent="0.25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</row>
    <row r="618" spans="1:27" ht="12.75" customHeight="1" x14ac:dyDescent="0.25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</row>
    <row r="619" spans="1:27" ht="12.75" customHeight="1" x14ac:dyDescent="0.25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</row>
    <row r="620" spans="1:27" ht="12.75" customHeight="1" x14ac:dyDescent="0.25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</row>
    <row r="621" spans="1:27" ht="12.75" customHeight="1" x14ac:dyDescent="0.25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</row>
    <row r="622" spans="1:27" ht="12.75" customHeight="1" x14ac:dyDescent="0.25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</row>
    <row r="623" spans="1:27" ht="12.75" customHeight="1" x14ac:dyDescent="0.25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</row>
    <row r="624" spans="1:27" ht="12.75" customHeight="1" x14ac:dyDescent="0.25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</row>
    <row r="625" spans="1:27" ht="12.75" customHeight="1" x14ac:dyDescent="0.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</row>
    <row r="626" spans="1:27" ht="12.75" customHeight="1" x14ac:dyDescent="0.25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</row>
    <row r="627" spans="1:27" ht="12.75" customHeight="1" x14ac:dyDescent="0.25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</row>
    <row r="628" spans="1:27" ht="12.75" customHeight="1" x14ac:dyDescent="0.25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</row>
    <row r="629" spans="1:27" ht="12.75" customHeight="1" x14ac:dyDescent="0.25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</row>
    <row r="630" spans="1:27" ht="12.75" customHeight="1" x14ac:dyDescent="0.25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</row>
    <row r="631" spans="1:27" ht="12.75" customHeight="1" x14ac:dyDescent="0.25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</row>
    <row r="632" spans="1:27" ht="12.75" customHeight="1" x14ac:dyDescent="0.25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</row>
    <row r="633" spans="1:27" ht="12.75" customHeight="1" x14ac:dyDescent="0.25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</row>
    <row r="634" spans="1:27" ht="12.75" customHeight="1" x14ac:dyDescent="0.25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</row>
    <row r="635" spans="1:27" ht="12.75" customHeight="1" x14ac:dyDescent="0.2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</row>
    <row r="636" spans="1:27" ht="12.75" customHeight="1" x14ac:dyDescent="0.25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</row>
    <row r="637" spans="1:27" ht="12.75" customHeight="1" x14ac:dyDescent="0.25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</row>
    <row r="638" spans="1:27" ht="12.75" customHeight="1" x14ac:dyDescent="0.25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</row>
    <row r="639" spans="1:27" ht="12.75" customHeight="1" x14ac:dyDescent="0.25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</row>
    <row r="640" spans="1:27" ht="12.75" customHeight="1" x14ac:dyDescent="0.25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</row>
    <row r="641" spans="1:27" ht="12.75" customHeight="1" x14ac:dyDescent="0.25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</row>
    <row r="642" spans="1:27" ht="12.75" customHeight="1" x14ac:dyDescent="0.25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</row>
    <row r="643" spans="1:27" ht="12.75" customHeight="1" x14ac:dyDescent="0.25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</row>
    <row r="644" spans="1:27" ht="12.75" customHeight="1" x14ac:dyDescent="0.25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</row>
    <row r="645" spans="1:27" ht="12.75" customHeight="1" x14ac:dyDescent="0.2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</row>
    <row r="646" spans="1:27" ht="12.75" customHeight="1" x14ac:dyDescent="0.25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</row>
    <row r="647" spans="1:27" ht="12.75" customHeight="1" x14ac:dyDescent="0.25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</row>
    <row r="648" spans="1:27" ht="12.75" customHeight="1" x14ac:dyDescent="0.25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</row>
    <row r="649" spans="1:27" ht="12.75" customHeight="1" x14ac:dyDescent="0.25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</row>
    <row r="650" spans="1:27" ht="12.75" customHeight="1" x14ac:dyDescent="0.25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</row>
    <row r="651" spans="1:27" ht="12.75" customHeight="1" x14ac:dyDescent="0.25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</row>
    <row r="652" spans="1:27" ht="12.75" customHeight="1" x14ac:dyDescent="0.25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</row>
    <row r="653" spans="1:27" ht="12.75" customHeight="1" x14ac:dyDescent="0.25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</row>
    <row r="654" spans="1:27" ht="12.75" customHeight="1" x14ac:dyDescent="0.25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</row>
    <row r="655" spans="1:27" ht="12.75" customHeight="1" x14ac:dyDescent="0.2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</row>
    <row r="656" spans="1:27" ht="12.75" customHeight="1" x14ac:dyDescent="0.25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</row>
    <row r="657" spans="1:27" ht="12.75" customHeight="1" x14ac:dyDescent="0.25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</row>
    <row r="658" spans="1:27" ht="12.75" customHeight="1" x14ac:dyDescent="0.25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</row>
    <row r="659" spans="1:27" ht="12.75" customHeight="1" x14ac:dyDescent="0.25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</row>
    <row r="660" spans="1:27" ht="12.75" customHeight="1" x14ac:dyDescent="0.25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</row>
    <row r="661" spans="1:27" ht="12.75" customHeight="1" x14ac:dyDescent="0.25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</row>
    <row r="662" spans="1:27" ht="12.75" customHeight="1" x14ac:dyDescent="0.25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</row>
    <row r="663" spans="1:27" ht="12.75" customHeight="1" x14ac:dyDescent="0.25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</row>
    <row r="664" spans="1:27" ht="12.75" customHeight="1" x14ac:dyDescent="0.25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</row>
    <row r="665" spans="1:27" ht="12.75" customHeight="1" x14ac:dyDescent="0.2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</row>
    <row r="666" spans="1:27" ht="12.75" customHeight="1" x14ac:dyDescent="0.25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</row>
    <row r="667" spans="1:27" ht="12.75" customHeight="1" x14ac:dyDescent="0.25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</row>
    <row r="668" spans="1:27" ht="12.75" customHeight="1" x14ac:dyDescent="0.25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</row>
    <row r="669" spans="1:27" ht="12.75" customHeight="1" x14ac:dyDescent="0.25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</row>
    <row r="670" spans="1:27" ht="12.75" customHeight="1" x14ac:dyDescent="0.25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</row>
    <row r="671" spans="1:27" ht="12.75" customHeight="1" x14ac:dyDescent="0.25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</row>
    <row r="672" spans="1:27" ht="12.75" customHeight="1" x14ac:dyDescent="0.25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</row>
    <row r="673" spans="1:27" ht="12.75" customHeight="1" x14ac:dyDescent="0.25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</row>
    <row r="674" spans="1:27" ht="12.75" customHeight="1" x14ac:dyDescent="0.25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</row>
    <row r="675" spans="1:27" ht="12.75" customHeight="1" x14ac:dyDescent="0.2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</row>
    <row r="676" spans="1:27" ht="12.75" customHeight="1" x14ac:dyDescent="0.25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</row>
    <row r="677" spans="1:27" ht="12.75" customHeight="1" x14ac:dyDescent="0.25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</row>
    <row r="678" spans="1:27" ht="12.75" customHeight="1" x14ac:dyDescent="0.25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</row>
    <row r="679" spans="1:27" ht="12.75" customHeight="1" x14ac:dyDescent="0.25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</row>
    <row r="680" spans="1:27" ht="12.75" customHeight="1" x14ac:dyDescent="0.25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</row>
    <row r="681" spans="1:27" ht="12.75" customHeight="1" x14ac:dyDescent="0.25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</row>
    <row r="682" spans="1:27" ht="12.75" customHeight="1" x14ac:dyDescent="0.25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</row>
    <row r="683" spans="1:27" ht="12.75" customHeight="1" x14ac:dyDescent="0.25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</row>
    <row r="684" spans="1:27" ht="12.75" customHeight="1" x14ac:dyDescent="0.25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</row>
    <row r="685" spans="1:27" ht="12.75" customHeight="1" x14ac:dyDescent="0.2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</row>
    <row r="686" spans="1:27" ht="12.75" customHeight="1" x14ac:dyDescent="0.25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</row>
    <row r="687" spans="1:27" ht="12.75" customHeight="1" x14ac:dyDescent="0.25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</row>
    <row r="688" spans="1:27" ht="12.75" customHeight="1" x14ac:dyDescent="0.25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</row>
    <row r="689" spans="1:27" ht="12.75" customHeight="1" x14ac:dyDescent="0.25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</row>
    <row r="690" spans="1:27" ht="12.75" customHeight="1" x14ac:dyDescent="0.25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</row>
    <row r="691" spans="1:27" ht="12.75" customHeight="1" x14ac:dyDescent="0.25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</row>
    <row r="692" spans="1:27" ht="12.75" customHeight="1" x14ac:dyDescent="0.25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</row>
    <row r="693" spans="1:27" ht="12.75" customHeight="1" x14ac:dyDescent="0.25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</row>
    <row r="694" spans="1:27" ht="12.75" customHeight="1" x14ac:dyDescent="0.25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</row>
    <row r="695" spans="1:27" ht="12.75" customHeight="1" x14ac:dyDescent="0.2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</row>
    <row r="696" spans="1:27" ht="12.75" customHeight="1" x14ac:dyDescent="0.25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</row>
    <row r="697" spans="1:27" ht="12.75" customHeight="1" x14ac:dyDescent="0.25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</row>
    <row r="698" spans="1:27" ht="12.75" customHeight="1" x14ac:dyDescent="0.25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</row>
    <row r="699" spans="1:27" ht="12.75" customHeight="1" x14ac:dyDescent="0.25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</row>
    <row r="700" spans="1:27" ht="12.75" customHeight="1" x14ac:dyDescent="0.25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</row>
    <row r="701" spans="1:27" ht="12.75" customHeight="1" x14ac:dyDescent="0.25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</row>
    <row r="702" spans="1:27" ht="12.75" customHeight="1" x14ac:dyDescent="0.25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</row>
    <row r="703" spans="1:27" ht="12.75" customHeight="1" x14ac:dyDescent="0.25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</row>
    <row r="704" spans="1:27" ht="12.75" customHeight="1" x14ac:dyDescent="0.25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</row>
    <row r="705" spans="1:27" ht="12.75" customHeight="1" x14ac:dyDescent="0.2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</row>
    <row r="706" spans="1:27" ht="12.75" customHeight="1" x14ac:dyDescent="0.25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</row>
    <row r="707" spans="1:27" ht="12.75" customHeight="1" x14ac:dyDescent="0.25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</row>
    <row r="708" spans="1:27" ht="12.75" customHeight="1" x14ac:dyDescent="0.25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</row>
    <row r="709" spans="1:27" ht="12.75" customHeight="1" x14ac:dyDescent="0.25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</row>
    <row r="710" spans="1:27" ht="12.75" customHeight="1" x14ac:dyDescent="0.25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</row>
    <row r="711" spans="1:27" ht="12.75" customHeight="1" x14ac:dyDescent="0.25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</row>
    <row r="712" spans="1:27" ht="12.75" customHeight="1" x14ac:dyDescent="0.25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</row>
    <row r="713" spans="1:27" ht="12.75" customHeight="1" x14ac:dyDescent="0.25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</row>
    <row r="714" spans="1:27" ht="12.75" customHeight="1" x14ac:dyDescent="0.25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</row>
    <row r="715" spans="1:27" ht="12.75" customHeight="1" x14ac:dyDescent="0.2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</row>
    <row r="716" spans="1:27" ht="12.75" customHeight="1" x14ac:dyDescent="0.25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</row>
    <row r="717" spans="1:27" ht="12.75" customHeight="1" x14ac:dyDescent="0.25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</row>
    <row r="718" spans="1:27" ht="12.75" customHeight="1" x14ac:dyDescent="0.25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</row>
    <row r="719" spans="1:27" ht="12.75" customHeight="1" x14ac:dyDescent="0.25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</row>
    <row r="720" spans="1:27" ht="12.75" customHeight="1" x14ac:dyDescent="0.25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</row>
    <row r="721" spans="1:27" ht="12.75" customHeight="1" x14ac:dyDescent="0.25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</row>
    <row r="722" spans="1:27" ht="12.75" customHeight="1" x14ac:dyDescent="0.25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</row>
    <row r="723" spans="1:27" ht="12.75" customHeight="1" x14ac:dyDescent="0.25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</row>
    <row r="724" spans="1:27" ht="12.75" customHeight="1" x14ac:dyDescent="0.25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</row>
    <row r="725" spans="1:27" ht="12.75" customHeight="1" x14ac:dyDescent="0.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</row>
    <row r="726" spans="1:27" ht="12.75" customHeight="1" x14ac:dyDescent="0.25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</row>
    <row r="727" spans="1:27" ht="12.75" customHeight="1" x14ac:dyDescent="0.25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</row>
    <row r="728" spans="1:27" ht="12.75" customHeight="1" x14ac:dyDescent="0.25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</row>
    <row r="729" spans="1:27" ht="12.75" customHeight="1" x14ac:dyDescent="0.25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</row>
    <row r="730" spans="1:27" ht="12.75" customHeight="1" x14ac:dyDescent="0.25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</row>
    <row r="731" spans="1:27" ht="12.75" customHeight="1" x14ac:dyDescent="0.25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</row>
    <row r="732" spans="1:27" ht="12.75" customHeight="1" x14ac:dyDescent="0.25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</row>
    <row r="733" spans="1:27" ht="12.75" customHeight="1" x14ac:dyDescent="0.25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</row>
    <row r="734" spans="1:27" ht="12.75" customHeight="1" x14ac:dyDescent="0.25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</row>
    <row r="735" spans="1:27" ht="12.75" customHeight="1" x14ac:dyDescent="0.2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</row>
    <row r="736" spans="1:27" ht="12.75" customHeight="1" x14ac:dyDescent="0.25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</row>
    <row r="737" spans="1:27" ht="12.75" customHeight="1" x14ac:dyDescent="0.25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</row>
    <row r="738" spans="1:27" ht="12.75" customHeight="1" x14ac:dyDescent="0.25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</row>
    <row r="739" spans="1:27" ht="12.75" customHeight="1" x14ac:dyDescent="0.25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</row>
    <row r="740" spans="1:27" ht="12.75" customHeight="1" x14ac:dyDescent="0.25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</row>
    <row r="741" spans="1:27" ht="12.75" customHeight="1" x14ac:dyDescent="0.25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</row>
    <row r="742" spans="1:27" ht="12.75" customHeight="1" x14ac:dyDescent="0.25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</row>
    <row r="743" spans="1:27" ht="12.75" customHeight="1" x14ac:dyDescent="0.25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</row>
    <row r="744" spans="1:27" ht="12.75" customHeight="1" x14ac:dyDescent="0.25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</row>
    <row r="745" spans="1:27" ht="12.75" customHeight="1" x14ac:dyDescent="0.2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</row>
    <row r="746" spans="1:27" ht="12.75" customHeight="1" x14ac:dyDescent="0.25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</row>
    <row r="747" spans="1:27" ht="12.75" customHeight="1" x14ac:dyDescent="0.25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</row>
    <row r="748" spans="1:27" ht="12.75" customHeight="1" x14ac:dyDescent="0.25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</row>
    <row r="749" spans="1:27" ht="12.75" customHeight="1" x14ac:dyDescent="0.25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</row>
    <row r="750" spans="1:27" ht="12.75" customHeight="1" x14ac:dyDescent="0.25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</row>
    <row r="751" spans="1:27" ht="12.75" customHeight="1" x14ac:dyDescent="0.25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</row>
    <row r="752" spans="1:27" ht="12.75" customHeight="1" x14ac:dyDescent="0.25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</row>
    <row r="753" spans="1:27" ht="12.75" customHeight="1" x14ac:dyDescent="0.25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</row>
    <row r="754" spans="1:27" ht="12.75" customHeight="1" x14ac:dyDescent="0.25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</row>
    <row r="755" spans="1:27" ht="12.75" customHeight="1" x14ac:dyDescent="0.2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</row>
    <row r="756" spans="1:27" ht="12.75" customHeight="1" x14ac:dyDescent="0.25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</row>
    <row r="757" spans="1:27" ht="12.75" customHeight="1" x14ac:dyDescent="0.25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</row>
    <row r="758" spans="1:27" ht="12.75" customHeight="1" x14ac:dyDescent="0.25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</row>
    <row r="759" spans="1:27" ht="12.75" customHeight="1" x14ac:dyDescent="0.25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</row>
    <row r="760" spans="1:27" ht="12.75" customHeight="1" x14ac:dyDescent="0.25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</row>
    <row r="761" spans="1:27" ht="12.75" customHeight="1" x14ac:dyDescent="0.25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</row>
    <row r="762" spans="1:27" ht="12.75" customHeight="1" x14ac:dyDescent="0.25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</row>
    <row r="763" spans="1:27" ht="12.75" customHeight="1" x14ac:dyDescent="0.25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</row>
    <row r="764" spans="1:27" ht="12.75" customHeight="1" x14ac:dyDescent="0.25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</row>
    <row r="765" spans="1:27" ht="12.75" customHeight="1" x14ac:dyDescent="0.2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</row>
    <row r="766" spans="1:27" ht="12.75" customHeight="1" x14ac:dyDescent="0.25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</row>
    <row r="767" spans="1:27" ht="12.75" customHeight="1" x14ac:dyDescent="0.25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</row>
    <row r="768" spans="1:27" ht="12.75" customHeight="1" x14ac:dyDescent="0.25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</row>
    <row r="769" spans="1:27" ht="12.75" customHeight="1" x14ac:dyDescent="0.25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</row>
    <row r="770" spans="1:27" ht="12.75" customHeight="1" x14ac:dyDescent="0.25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</row>
    <row r="771" spans="1:27" ht="12.75" customHeight="1" x14ac:dyDescent="0.25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</row>
    <row r="772" spans="1:27" ht="12.75" customHeight="1" x14ac:dyDescent="0.25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</row>
    <row r="773" spans="1:27" ht="12.75" customHeight="1" x14ac:dyDescent="0.25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</row>
    <row r="774" spans="1:27" ht="12.75" customHeight="1" x14ac:dyDescent="0.25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</row>
    <row r="775" spans="1:27" ht="12.75" customHeight="1" x14ac:dyDescent="0.2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</row>
    <row r="776" spans="1:27" ht="12.75" customHeight="1" x14ac:dyDescent="0.25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</row>
    <row r="777" spans="1:27" ht="12.75" customHeight="1" x14ac:dyDescent="0.25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</row>
    <row r="778" spans="1:27" ht="12.75" customHeight="1" x14ac:dyDescent="0.25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</row>
    <row r="779" spans="1:27" ht="12.75" customHeight="1" x14ac:dyDescent="0.25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</row>
    <row r="780" spans="1:27" ht="12.75" customHeight="1" x14ac:dyDescent="0.25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</row>
    <row r="781" spans="1:27" ht="12.75" customHeight="1" x14ac:dyDescent="0.25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</row>
    <row r="782" spans="1:27" ht="12.75" customHeight="1" x14ac:dyDescent="0.25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</row>
    <row r="783" spans="1:27" ht="12.75" customHeight="1" x14ac:dyDescent="0.25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</row>
    <row r="784" spans="1:27" ht="12.75" customHeight="1" x14ac:dyDescent="0.25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</row>
    <row r="785" spans="1:27" ht="12.75" customHeight="1" x14ac:dyDescent="0.2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</row>
    <row r="786" spans="1:27" ht="12.75" customHeight="1" x14ac:dyDescent="0.25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</row>
    <row r="787" spans="1:27" ht="12.75" customHeight="1" x14ac:dyDescent="0.25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</row>
    <row r="788" spans="1:27" ht="12.75" customHeight="1" x14ac:dyDescent="0.25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</row>
    <row r="789" spans="1:27" ht="12.75" customHeight="1" x14ac:dyDescent="0.25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</row>
    <row r="790" spans="1:27" ht="12.75" customHeight="1" x14ac:dyDescent="0.25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</row>
    <row r="791" spans="1:27" ht="12.75" customHeight="1" x14ac:dyDescent="0.25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</row>
    <row r="792" spans="1:27" ht="12.75" customHeight="1" x14ac:dyDescent="0.25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</row>
    <row r="793" spans="1:27" ht="12.75" customHeight="1" x14ac:dyDescent="0.25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</row>
    <row r="794" spans="1:27" ht="12.75" customHeight="1" x14ac:dyDescent="0.25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</row>
    <row r="795" spans="1:27" ht="12.75" customHeight="1" x14ac:dyDescent="0.2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</row>
    <row r="796" spans="1:27" ht="12.75" customHeight="1" x14ac:dyDescent="0.25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</row>
    <row r="797" spans="1:27" ht="12.75" customHeight="1" x14ac:dyDescent="0.25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</row>
    <row r="798" spans="1:27" ht="12.75" customHeight="1" x14ac:dyDescent="0.25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</row>
    <row r="799" spans="1:27" ht="12.75" customHeight="1" x14ac:dyDescent="0.25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</row>
    <row r="800" spans="1:27" ht="12.75" customHeight="1" x14ac:dyDescent="0.25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</row>
    <row r="801" spans="1:27" ht="12.75" customHeight="1" x14ac:dyDescent="0.25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</row>
    <row r="802" spans="1:27" ht="12.75" customHeight="1" x14ac:dyDescent="0.25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</row>
    <row r="803" spans="1:27" ht="12.75" customHeight="1" x14ac:dyDescent="0.25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</row>
    <row r="804" spans="1:27" ht="12.75" customHeight="1" x14ac:dyDescent="0.25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</row>
    <row r="805" spans="1:27" ht="12.75" customHeight="1" x14ac:dyDescent="0.2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</row>
    <row r="806" spans="1:27" ht="12.75" customHeight="1" x14ac:dyDescent="0.25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</row>
    <row r="807" spans="1:27" ht="12.75" customHeight="1" x14ac:dyDescent="0.25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</row>
    <row r="808" spans="1:27" ht="12.75" customHeight="1" x14ac:dyDescent="0.25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</row>
    <row r="809" spans="1:27" ht="12.75" customHeight="1" x14ac:dyDescent="0.25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</row>
    <row r="810" spans="1:27" ht="12.75" customHeight="1" x14ac:dyDescent="0.25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</row>
    <row r="811" spans="1:27" ht="12.75" customHeight="1" x14ac:dyDescent="0.25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</row>
    <row r="812" spans="1:27" ht="12.75" customHeight="1" x14ac:dyDescent="0.25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</row>
    <row r="813" spans="1:27" ht="12.75" customHeight="1" x14ac:dyDescent="0.25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</row>
    <row r="814" spans="1:27" ht="12.75" customHeight="1" x14ac:dyDescent="0.25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</row>
    <row r="815" spans="1:27" ht="12.75" customHeight="1" x14ac:dyDescent="0.2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</row>
    <row r="816" spans="1:27" ht="12.75" customHeight="1" x14ac:dyDescent="0.25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</row>
    <row r="817" spans="1:27" ht="12.75" customHeight="1" x14ac:dyDescent="0.25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</row>
    <row r="818" spans="1:27" ht="12.75" customHeight="1" x14ac:dyDescent="0.25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</row>
    <row r="819" spans="1:27" ht="12.75" customHeight="1" x14ac:dyDescent="0.25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</row>
    <row r="820" spans="1:27" ht="12.75" customHeight="1" x14ac:dyDescent="0.25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</row>
    <row r="821" spans="1:27" ht="12.75" customHeight="1" x14ac:dyDescent="0.25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</row>
    <row r="822" spans="1:27" ht="12.75" customHeight="1" x14ac:dyDescent="0.25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</row>
    <row r="823" spans="1:27" ht="12.75" customHeight="1" x14ac:dyDescent="0.25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</row>
    <row r="824" spans="1:27" ht="12.75" customHeight="1" x14ac:dyDescent="0.25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</row>
    <row r="825" spans="1:27" ht="12.75" customHeight="1" x14ac:dyDescent="0.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</row>
    <row r="826" spans="1:27" ht="12.75" customHeight="1" x14ac:dyDescent="0.25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</row>
    <row r="827" spans="1:27" ht="12.75" customHeight="1" x14ac:dyDescent="0.25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</row>
    <row r="828" spans="1:27" ht="12.75" customHeight="1" x14ac:dyDescent="0.25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</row>
    <row r="829" spans="1:27" ht="12.75" customHeight="1" x14ac:dyDescent="0.25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</row>
    <row r="830" spans="1:27" ht="12.75" customHeight="1" x14ac:dyDescent="0.25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</row>
    <row r="831" spans="1:27" ht="12.75" customHeight="1" x14ac:dyDescent="0.25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</row>
    <row r="832" spans="1:27" ht="12.75" customHeight="1" x14ac:dyDescent="0.25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</row>
    <row r="833" spans="1:27" ht="12.75" customHeight="1" x14ac:dyDescent="0.25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</row>
    <row r="834" spans="1:27" ht="12.75" customHeight="1" x14ac:dyDescent="0.25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</row>
    <row r="835" spans="1:27" ht="12.75" customHeight="1" x14ac:dyDescent="0.2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</row>
    <row r="836" spans="1:27" ht="12.75" customHeight="1" x14ac:dyDescent="0.25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</row>
    <row r="837" spans="1:27" ht="12.75" customHeight="1" x14ac:dyDescent="0.25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</row>
    <row r="838" spans="1:27" ht="12.75" customHeight="1" x14ac:dyDescent="0.25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</row>
    <row r="839" spans="1:27" ht="12.75" customHeight="1" x14ac:dyDescent="0.25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</row>
    <row r="840" spans="1:27" ht="12.75" customHeight="1" x14ac:dyDescent="0.25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</row>
    <row r="841" spans="1:27" ht="12.75" customHeight="1" x14ac:dyDescent="0.25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</row>
    <row r="842" spans="1:27" ht="12.75" customHeight="1" x14ac:dyDescent="0.25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</row>
    <row r="843" spans="1:27" ht="12.75" customHeight="1" x14ac:dyDescent="0.25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</row>
    <row r="844" spans="1:27" ht="12.75" customHeight="1" x14ac:dyDescent="0.25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</row>
    <row r="845" spans="1:27" ht="12.75" customHeight="1" x14ac:dyDescent="0.2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</row>
    <row r="846" spans="1:27" ht="12.75" customHeight="1" x14ac:dyDescent="0.25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</row>
    <row r="847" spans="1:27" ht="12.75" customHeight="1" x14ac:dyDescent="0.25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</row>
    <row r="848" spans="1:27" ht="12.75" customHeight="1" x14ac:dyDescent="0.25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</row>
    <row r="849" spans="1:27" ht="12.75" customHeight="1" x14ac:dyDescent="0.25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</row>
    <row r="850" spans="1:27" ht="12.75" customHeight="1" x14ac:dyDescent="0.25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</row>
    <row r="851" spans="1:27" ht="12.75" customHeight="1" x14ac:dyDescent="0.25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</row>
    <row r="852" spans="1:27" ht="12.75" customHeight="1" x14ac:dyDescent="0.25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</row>
    <row r="853" spans="1:27" ht="12.75" customHeight="1" x14ac:dyDescent="0.25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</row>
    <row r="854" spans="1:27" ht="12.75" customHeight="1" x14ac:dyDescent="0.25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</row>
    <row r="855" spans="1:27" ht="12.75" customHeight="1" x14ac:dyDescent="0.2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</row>
    <row r="856" spans="1:27" ht="12.75" customHeight="1" x14ac:dyDescent="0.25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</row>
    <row r="857" spans="1:27" ht="12.75" customHeight="1" x14ac:dyDescent="0.25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</row>
    <row r="858" spans="1:27" ht="12.75" customHeight="1" x14ac:dyDescent="0.25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</row>
    <row r="859" spans="1:27" ht="12.75" customHeight="1" x14ac:dyDescent="0.25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</row>
    <row r="860" spans="1:27" ht="12.75" customHeight="1" x14ac:dyDescent="0.25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</row>
    <row r="861" spans="1:27" ht="12.75" customHeight="1" x14ac:dyDescent="0.25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</row>
    <row r="862" spans="1:27" ht="12.75" customHeight="1" x14ac:dyDescent="0.25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</row>
    <row r="863" spans="1:27" ht="12.75" customHeight="1" x14ac:dyDescent="0.25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</row>
    <row r="864" spans="1:27" ht="12.75" customHeight="1" x14ac:dyDescent="0.25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</row>
    <row r="865" spans="1:27" ht="12.75" customHeight="1" x14ac:dyDescent="0.2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</row>
    <row r="866" spans="1:27" ht="12.75" customHeight="1" x14ac:dyDescent="0.25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</row>
    <row r="867" spans="1:27" ht="12.75" customHeight="1" x14ac:dyDescent="0.25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</row>
    <row r="868" spans="1:27" ht="12.75" customHeight="1" x14ac:dyDescent="0.25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</row>
    <row r="869" spans="1:27" ht="12.75" customHeight="1" x14ac:dyDescent="0.25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</row>
    <row r="870" spans="1:27" ht="12.75" customHeight="1" x14ac:dyDescent="0.25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</row>
    <row r="871" spans="1:27" ht="12.75" customHeight="1" x14ac:dyDescent="0.25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</row>
    <row r="872" spans="1:27" ht="12.75" customHeight="1" x14ac:dyDescent="0.25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</row>
    <row r="873" spans="1:27" ht="12.75" customHeight="1" x14ac:dyDescent="0.25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</row>
    <row r="874" spans="1:27" ht="12.75" customHeight="1" x14ac:dyDescent="0.25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</row>
    <row r="875" spans="1:27" ht="12.75" customHeight="1" x14ac:dyDescent="0.2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</row>
    <row r="876" spans="1:27" ht="12.75" customHeight="1" x14ac:dyDescent="0.25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</row>
    <row r="877" spans="1:27" ht="12.75" customHeight="1" x14ac:dyDescent="0.25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</row>
    <row r="878" spans="1:27" ht="12.75" customHeight="1" x14ac:dyDescent="0.25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</row>
    <row r="879" spans="1:27" ht="12.75" customHeight="1" x14ac:dyDescent="0.25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</row>
    <row r="880" spans="1:27" ht="12.75" customHeight="1" x14ac:dyDescent="0.25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</row>
    <row r="881" spans="1:27" ht="12.75" customHeight="1" x14ac:dyDescent="0.25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</row>
    <row r="882" spans="1:27" ht="12.75" customHeight="1" x14ac:dyDescent="0.25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</row>
    <row r="883" spans="1:27" ht="12.75" customHeight="1" x14ac:dyDescent="0.25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</row>
    <row r="884" spans="1:27" ht="12.75" customHeight="1" x14ac:dyDescent="0.25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</row>
    <row r="885" spans="1:27" ht="12.75" customHeight="1" x14ac:dyDescent="0.2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</row>
    <row r="886" spans="1:27" ht="12.75" customHeight="1" x14ac:dyDescent="0.25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</row>
    <row r="887" spans="1:27" ht="12.75" customHeight="1" x14ac:dyDescent="0.25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</row>
    <row r="888" spans="1:27" ht="12.75" customHeight="1" x14ac:dyDescent="0.25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</row>
    <row r="889" spans="1:27" ht="12.75" customHeight="1" x14ac:dyDescent="0.25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</row>
    <row r="890" spans="1:27" ht="12.75" customHeight="1" x14ac:dyDescent="0.25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</row>
    <row r="891" spans="1:27" ht="12.75" customHeight="1" x14ac:dyDescent="0.25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</row>
    <row r="892" spans="1:27" ht="12.75" customHeight="1" x14ac:dyDescent="0.25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</row>
    <row r="893" spans="1:27" ht="12.75" customHeight="1" x14ac:dyDescent="0.25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</row>
    <row r="894" spans="1:27" ht="12.75" customHeight="1" x14ac:dyDescent="0.25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</row>
    <row r="895" spans="1:27" ht="12.75" customHeight="1" x14ac:dyDescent="0.2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</row>
    <row r="896" spans="1:27" ht="12.75" customHeight="1" x14ac:dyDescent="0.25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</row>
    <row r="897" spans="1:27" ht="12.75" customHeight="1" x14ac:dyDescent="0.25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</row>
    <row r="898" spans="1:27" ht="12.75" customHeight="1" x14ac:dyDescent="0.25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</row>
    <row r="899" spans="1:27" ht="12.75" customHeight="1" x14ac:dyDescent="0.25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</row>
    <row r="900" spans="1:27" ht="12.75" customHeight="1" x14ac:dyDescent="0.25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</row>
    <row r="901" spans="1:27" ht="12.75" customHeight="1" x14ac:dyDescent="0.25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</row>
    <row r="902" spans="1:27" ht="12.75" customHeight="1" x14ac:dyDescent="0.25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</row>
    <row r="903" spans="1:27" ht="12.75" customHeight="1" x14ac:dyDescent="0.25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</row>
    <row r="904" spans="1:27" ht="12.75" customHeight="1" x14ac:dyDescent="0.25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</row>
    <row r="905" spans="1:27" ht="12.75" customHeight="1" x14ac:dyDescent="0.2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</row>
    <row r="906" spans="1:27" ht="12.75" customHeight="1" x14ac:dyDescent="0.25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</row>
    <row r="907" spans="1:27" ht="12.75" customHeight="1" x14ac:dyDescent="0.25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</row>
    <row r="908" spans="1:27" ht="12.75" customHeight="1" x14ac:dyDescent="0.25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</row>
    <row r="909" spans="1:27" ht="12.75" customHeight="1" x14ac:dyDescent="0.25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</row>
    <row r="910" spans="1:27" ht="12.75" customHeight="1" x14ac:dyDescent="0.25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</row>
    <row r="911" spans="1:27" ht="12.75" customHeight="1" x14ac:dyDescent="0.25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</row>
    <row r="912" spans="1:27" ht="12.75" customHeight="1" x14ac:dyDescent="0.25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</row>
    <row r="913" spans="1:27" ht="12.75" customHeight="1" x14ac:dyDescent="0.25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</row>
    <row r="914" spans="1:27" ht="12.75" customHeight="1" x14ac:dyDescent="0.25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</row>
    <row r="915" spans="1:27" ht="12.75" customHeight="1" x14ac:dyDescent="0.2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</row>
    <row r="916" spans="1:27" ht="12.75" customHeight="1" x14ac:dyDescent="0.25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</row>
    <row r="917" spans="1:27" ht="12.75" customHeight="1" x14ac:dyDescent="0.25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</row>
    <row r="918" spans="1:27" ht="12.75" customHeight="1" x14ac:dyDescent="0.25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</row>
    <row r="919" spans="1:27" ht="12.75" customHeight="1" x14ac:dyDescent="0.25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</row>
    <row r="920" spans="1:27" ht="12.75" customHeight="1" x14ac:dyDescent="0.25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</row>
    <row r="921" spans="1:27" ht="12.75" customHeight="1" x14ac:dyDescent="0.25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</row>
    <row r="922" spans="1:27" ht="12.75" customHeight="1" x14ac:dyDescent="0.25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</row>
    <row r="923" spans="1:27" ht="12.75" customHeight="1" x14ac:dyDescent="0.25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</row>
    <row r="924" spans="1:27" ht="12.75" customHeight="1" x14ac:dyDescent="0.25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</row>
    <row r="925" spans="1:27" ht="12.75" customHeight="1" x14ac:dyDescent="0.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</row>
    <row r="926" spans="1:27" ht="12.75" customHeight="1" x14ac:dyDescent="0.25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</row>
    <row r="927" spans="1:27" ht="12.75" customHeight="1" x14ac:dyDescent="0.25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</row>
    <row r="928" spans="1:27" ht="12.75" customHeight="1" x14ac:dyDescent="0.25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</row>
    <row r="929" spans="1:27" ht="12.75" customHeight="1" x14ac:dyDescent="0.25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</row>
    <row r="930" spans="1:27" ht="12.75" customHeight="1" x14ac:dyDescent="0.25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</row>
    <row r="931" spans="1:27" ht="12.75" customHeight="1" x14ac:dyDescent="0.25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</row>
    <row r="932" spans="1:27" ht="12.75" customHeight="1" x14ac:dyDescent="0.25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</row>
    <row r="933" spans="1:27" ht="12.75" customHeight="1" x14ac:dyDescent="0.25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</row>
    <row r="934" spans="1:27" ht="12.75" customHeight="1" x14ac:dyDescent="0.25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</row>
    <row r="935" spans="1:27" ht="12.75" customHeight="1" x14ac:dyDescent="0.2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</row>
    <row r="936" spans="1:27" ht="12.75" customHeight="1" x14ac:dyDescent="0.25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</row>
    <row r="937" spans="1:27" ht="12.75" customHeight="1" x14ac:dyDescent="0.25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</row>
    <row r="938" spans="1:27" ht="12.75" customHeight="1" x14ac:dyDescent="0.25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</row>
    <row r="939" spans="1:27" ht="12.75" customHeight="1" x14ac:dyDescent="0.25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</row>
    <row r="940" spans="1:27" ht="12.75" customHeight="1" x14ac:dyDescent="0.25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</row>
    <row r="941" spans="1:27" ht="12.75" customHeight="1" x14ac:dyDescent="0.25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</row>
    <row r="942" spans="1:27" ht="12.75" customHeight="1" x14ac:dyDescent="0.25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</row>
    <row r="943" spans="1:27" ht="12.75" customHeight="1" x14ac:dyDescent="0.25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</row>
    <row r="944" spans="1:27" ht="12.75" customHeight="1" x14ac:dyDescent="0.25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</row>
    <row r="945" spans="1:27" ht="12.75" customHeight="1" x14ac:dyDescent="0.2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</row>
    <row r="946" spans="1:27" ht="12.75" customHeight="1" x14ac:dyDescent="0.25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</row>
    <row r="947" spans="1:27" ht="12.75" customHeight="1" x14ac:dyDescent="0.25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</row>
    <row r="948" spans="1:27" ht="12.75" customHeight="1" x14ac:dyDescent="0.25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</row>
    <row r="949" spans="1:27" ht="12.75" customHeight="1" x14ac:dyDescent="0.25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</row>
    <row r="950" spans="1:27" ht="12.75" customHeight="1" x14ac:dyDescent="0.25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</row>
    <row r="951" spans="1:27" ht="12.75" customHeight="1" x14ac:dyDescent="0.25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</row>
    <row r="952" spans="1:27" ht="12.75" customHeight="1" x14ac:dyDescent="0.25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</row>
    <row r="953" spans="1:27" ht="12.75" customHeight="1" x14ac:dyDescent="0.25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</row>
    <row r="954" spans="1:27" ht="12.75" customHeight="1" x14ac:dyDescent="0.25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</row>
    <row r="955" spans="1:27" ht="12.75" customHeight="1" x14ac:dyDescent="0.2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</row>
    <row r="956" spans="1:27" ht="12.75" customHeight="1" x14ac:dyDescent="0.25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</row>
    <row r="957" spans="1:27" ht="12.75" customHeight="1" x14ac:dyDescent="0.25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</row>
    <row r="958" spans="1:27" ht="12.75" customHeight="1" x14ac:dyDescent="0.25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</row>
    <row r="959" spans="1:27" ht="12.75" customHeight="1" x14ac:dyDescent="0.25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</row>
    <row r="960" spans="1:27" ht="12.75" customHeight="1" x14ac:dyDescent="0.25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</row>
    <row r="961" spans="1:27" ht="12.75" customHeight="1" x14ac:dyDescent="0.25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</row>
    <row r="962" spans="1:27" ht="12.75" customHeight="1" x14ac:dyDescent="0.25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</row>
    <row r="963" spans="1:27" ht="12.75" customHeight="1" x14ac:dyDescent="0.25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</row>
    <row r="964" spans="1:27" ht="12.75" customHeight="1" x14ac:dyDescent="0.25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</row>
    <row r="965" spans="1:27" ht="12.75" customHeight="1" x14ac:dyDescent="0.2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</row>
    <row r="966" spans="1:27" ht="12.75" customHeight="1" x14ac:dyDescent="0.25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</row>
    <row r="967" spans="1:27" ht="12.75" customHeight="1" x14ac:dyDescent="0.25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</row>
    <row r="968" spans="1:27" ht="12.75" customHeight="1" x14ac:dyDescent="0.25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</row>
    <row r="969" spans="1:27" ht="12.75" customHeight="1" x14ac:dyDescent="0.25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</row>
    <row r="970" spans="1:27" ht="12.75" customHeight="1" x14ac:dyDescent="0.25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</row>
    <row r="971" spans="1:27" ht="12.75" customHeight="1" x14ac:dyDescent="0.25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</row>
    <row r="972" spans="1:27" ht="12.75" customHeight="1" x14ac:dyDescent="0.25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</row>
    <row r="973" spans="1:27" ht="12.75" customHeight="1" x14ac:dyDescent="0.25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</row>
    <row r="974" spans="1:27" ht="12.75" customHeight="1" x14ac:dyDescent="0.25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</row>
    <row r="975" spans="1:27" ht="12.75" customHeight="1" x14ac:dyDescent="0.2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</row>
    <row r="976" spans="1:27" ht="12.75" customHeight="1" x14ac:dyDescent="0.25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</row>
    <row r="977" spans="1:27" ht="12.75" customHeight="1" x14ac:dyDescent="0.25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</row>
    <row r="978" spans="1:27" ht="12.75" customHeight="1" x14ac:dyDescent="0.25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</row>
    <row r="979" spans="1:27" ht="12.75" customHeight="1" x14ac:dyDescent="0.25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</row>
    <row r="980" spans="1:27" ht="12.75" customHeight="1" x14ac:dyDescent="0.25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</row>
    <row r="981" spans="1:27" ht="12.75" customHeight="1" x14ac:dyDescent="0.25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</row>
    <row r="982" spans="1:27" ht="12.75" customHeight="1" x14ac:dyDescent="0.25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</row>
    <row r="983" spans="1:27" ht="12.75" customHeight="1" x14ac:dyDescent="0.25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</row>
    <row r="984" spans="1:27" ht="12.75" customHeight="1" x14ac:dyDescent="0.25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</row>
    <row r="985" spans="1:27" ht="12.75" customHeight="1" x14ac:dyDescent="0.2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</row>
    <row r="986" spans="1:27" ht="12.75" customHeight="1" x14ac:dyDescent="0.25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</row>
    <row r="987" spans="1:27" ht="12.75" customHeight="1" x14ac:dyDescent="0.25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</row>
    <row r="988" spans="1:27" ht="12.75" customHeight="1" x14ac:dyDescent="0.25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</row>
    <row r="989" spans="1:27" ht="12.75" customHeight="1" x14ac:dyDescent="0.25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</row>
    <row r="990" spans="1:27" ht="12.75" customHeight="1" x14ac:dyDescent="0.25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</row>
    <row r="991" spans="1:27" ht="12.75" customHeight="1" x14ac:dyDescent="0.25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</row>
    <row r="992" spans="1:27" ht="12.75" customHeight="1" x14ac:dyDescent="0.25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</row>
    <row r="993" spans="1:27" ht="12.75" customHeight="1" x14ac:dyDescent="0.25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</row>
    <row r="994" spans="1:27" ht="12.75" customHeight="1" x14ac:dyDescent="0.25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</row>
    <row r="995" spans="1:27" ht="12.75" customHeight="1" x14ac:dyDescent="0.2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</row>
    <row r="996" spans="1:27" ht="12.75" customHeight="1" x14ac:dyDescent="0.25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</row>
    <row r="997" spans="1:27" ht="12.75" customHeight="1" x14ac:dyDescent="0.25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</row>
  </sheetData>
  <mergeCells count="3">
    <mergeCell ref="A1:H1"/>
    <mergeCell ref="A3:H3"/>
    <mergeCell ref="A17:B17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D35" sqref="D35"/>
    </sheetView>
  </sheetViews>
  <sheetFormatPr baseColWidth="10" defaultColWidth="14.42578125" defaultRowHeight="15" customHeight="1" x14ac:dyDescent="0.25"/>
  <cols>
    <col min="1" max="1" width="39.5703125" customWidth="1"/>
    <col min="2" max="2" width="21" customWidth="1"/>
    <col min="3" max="3" width="22.85546875" customWidth="1"/>
    <col min="4" max="4" width="16.5703125" customWidth="1"/>
    <col min="5" max="5" width="16.42578125" customWidth="1"/>
    <col min="6" max="6" width="14.85546875" customWidth="1"/>
    <col min="7" max="7" width="20.7109375" customWidth="1"/>
    <col min="8" max="8" width="22.28515625" customWidth="1"/>
    <col min="9" max="9" width="12.42578125" customWidth="1"/>
    <col min="10" max="10" width="2.85546875" customWidth="1"/>
    <col min="11" max="26" width="11.42578125" customWidth="1"/>
  </cols>
  <sheetData>
    <row r="1" spans="1:26" ht="15.75" x14ac:dyDescent="0.3">
      <c r="A1" s="2"/>
      <c r="B1" s="2"/>
      <c r="C1" s="2"/>
      <c r="D1" s="2"/>
      <c r="E1" s="2"/>
      <c r="F1" s="2"/>
      <c r="G1" s="6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3">
      <c r="A2" s="2"/>
      <c r="B2" s="2"/>
      <c r="C2" s="2"/>
      <c r="D2" s="2"/>
      <c r="E2" s="2"/>
      <c r="F2" s="2"/>
      <c r="G2" s="6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119" t="s">
        <v>75</v>
      </c>
      <c r="B3" s="113"/>
      <c r="C3" s="113"/>
      <c r="D3" s="113"/>
      <c r="E3" s="113"/>
      <c r="F3" s="114"/>
      <c r="G3" s="6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3">
      <c r="A4" s="61" t="s">
        <v>76</v>
      </c>
      <c r="B4" s="62" t="s">
        <v>77</v>
      </c>
      <c r="C4" s="62" t="s">
        <v>78</v>
      </c>
      <c r="D4" s="62" t="s">
        <v>14</v>
      </c>
      <c r="E4" s="62" t="s">
        <v>15</v>
      </c>
      <c r="F4" s="62" t="s">
        <v>16</v>
      </c>
      <c r="G4" s="6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3">
      <c r="A5" s="29" t="s">
        <v>79</v>
      </c>
      <c r="B5" s="62">
        <v>8</v>
      </c>
      <c r="C5" s="63">
        <f>Inversiones!F4</f>
        <v>7500000</v>
      </c>
      <c r="D5" s="63">
        <f t="shared" ref="D5:F5" si="0">$C$5/$B$5</f>
        <v>937500</v>
      </c>
      <c r="E5" s="63">
        <f t="shared" si="0"/>
        <v>937500</v>
      </c>
      <c r="F5" s="63">
        <f t="shared" si="0"/>
        <v>937500</v>
      </c>
      <c r="G5" s="6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3">
      <c r="A6" s="29" t="s">
        <v>80</v>
      </c>
      <c r="B6" s="62">
        <v>8</v>
      </c>
      <c r="C6" s="63">
        <f>Inversiones!F5</f>
        <v>6000000</v>
      </c>
      <c r="D6" s="63">
        <f t="shared" ref="D6:D7" si="1">C6/B6</f>
        <v>750000</v>
      </c>
      <c r="E6" s="63">
        <f t="shared" ref="E6:E7" si="2">C6/B6</f>
        <v>750000</v>
      </c>
      <c r="F6" s="63">
        <f t="shared" ref="F6:F7" si="3">C6/B6</f>
        <v>750000</v>
      </c>
      <c r="G6" s="64"/>
      <c r="H6" s="64"/>
      <c r="I6" s="64"/>
      <c r="J6" s="64">
        <f>F6/8</f>
        <v>93750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3">
      <c r="A7" s="29" t="s">
        <v>81</v>
      </c>
      <c r="B7" s="62">
        <v>8</v>
      </c>
      <c r="C7" s="63">
        <f>Inversiones!F6</f>
        <v>4124950</v>
      </c>
      <c r="D7" s="63">
        <f t="shared" si="1"/>
        <v>515618.75</v>
      </c>
      <c r="E7" s="63">
        <f t="shared" si="2"/>
        <v>515618.75</v>
      </c>
      <c r="F7" s="63">
        <f t="shared" si="3"/>
        <v>515618.75</v>
      </c>
      <c r="G7" s="6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3">
      <c r="A8" s="29" t="s">
        <v>82</v>
      </c>
      <c r="B8" s="62">
        <v>7</v>
      </c>
      <c r="C8" s="63">
        <f>Inversiones!F7</f>
        <v>1200000</v>
      </c>
      <c r="D8" s="63">
        <f t="shared" ref="D8:F8" si="4">$C$8/$B$8</f>
        <v>171428.57142857142</v>
      </c>
      <c r="E8" s="63">
        <f t="shared" si="4"/>
        <v>171428.57142857142</v>
      </c>
      <c r="F8" s="63">
        <f t="shared" si="4"/>
        <v>171428.57142857142</v>
      </c>
      <c r="G8" s="6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3">
      <c r="A9" s="29" t="s">
        <v>83</v>
      </c>
      <c r="B9" s="62">
        <v>10</v>
      </c>
      <c r="C9" s="63">
        <f>Inversiones!F8</f>
        <v>75000</v>
      </c>
      <c r="D9" s="63">
        <f t="shared" ref="D9:F9" si="5">$C$9/$B$9</f>
        <v>7500</v>
      </c>
      <c r="E9" s="63">
        <f t="shared" si="5"/>
        <v>7500</v>
      </c>
      <c r="F9" s="63">
        <f t="shared" si="5"/>
        <v>7500</v>
      </c>
      <c r="G9" s="6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3">
      <c r="A10" s="29" t="s">
        <v>84</v>
      </c>
      <c r="B10" s="62">
        <v>8</v>
      </c>
      <c r="C10" s="63">
        <f>Inversiones!F9</f>
        <v>1000000</v>
      </c>
      <c r="D10" s="63">
        <f t="shared" ref="D10:F10" si="6">$C$10/$B$10</f>
        <v>125000</v>
      </c>
      <c r="E10" s="63">
        <f t="shared" si="6"/>
        <v>125000</v>
      </c>
      <c r="F10" s="63">
        <f t="shared" si="6"/>
        <v>125000</v>
      </c>
      <c r="G10" s="6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3">
      <c r="A11" s="29" t="s">
        <v>85</v>
      </c>
      <c r="B11" s="62">
        <v>5</v>
      </c>
      <c r="C11" s="63">
        <f>Inversiones!F10</f>
        <v>1500000</v>
      </c>
      <c r="D11" s="63">
        <f t="shared" ref="D11:F11" si="7">$C$11/$B$11</f>
        <v>300000</v>
      </c>
      <c r="E11" s="63">
        <f t="shared" si="7"/>
        <v>300000</v>
      </c>
      <c r="F11" s="63">
        <f t="shared" si="7"/>
        <v>300000</v>
      </c>
      <c r="G11" s="6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3">
      <c r="A12" s="29" t="s">
        <v>35</v>
      </c>
      <c r="B12" s="62">
        <v>10</v>
      </c>
      <c r="C12" s="63">
        <f>Inversiones!F11</f>
        <v>906000</v>
      </c>
      <c r="D12" s="63">
        <f t="shared" ref="D12:F12" si="8">$C$12/$B$12</f>
        <v>90600</v>
      </c>
      <c r="E12" s="63">
        <f t="shared" si="8"/>
        <v>90600</v>
      </c>
      <c r="F12" s="63">
        <f t="shared" si="8"/>
        <v>90600</v>
      </c>
      <c r="G12" s="6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3">
      <c r="A13" s="29" t="s">
        <v>33</v>
      </c>
      <c r="B13" s="62">
        <v>6</v>
      </c>
      <c r="C13" s="63">
        <f>Inversiones!F12</f>
        <v>1649980</v>
      </c>
      <c r="D13" s="63">
        <f t="shared" ref="D13:F13" si="9">$C$13/$B$13</f>
        <v>274996.66666666669</v>
      </c>
      <c r="E13" s="63">
        <f t="shared" si="9"/>
        <v>274996.66666666669</v>
      </c>
      <c r="F13" s="63">
        <f t="shared" si="9"/>
        <v>274996.66666666669</v>
      </c>
      <c r="G13" s="6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3">
      <c r="A14" s="65" t="s">
        <v>86</v>
      </c>
      <c r="B14" s="66"/>
      <c r="C14" s="67">
        <f t="shared" ref="C14:F14" si="10">SUM(C5:C13)</f>
        <v>23955930</v>
      </c>
      <c r="D14" s="67">
        <f t="shared" si="10"/>
        <v>3172643.9880952379</v>
      </c>
      <c r="E14" s="67">
        <f t="shared" si="10"/>
        <v>3172643.9880952379</v>
      </c>
      <c r="F14" s="67">
        <f t="shared" si="10"/>
        <v>3172643.9880952379</v>
      </c>
      <c r="G14" s="6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3">
      <c r="G15" s="6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3">
      <c r="G16" s="6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3">
      <c r="A17" s="121" t="s">
        <v>87</v>
      </c>
      <c r="B17" s="113"/>
      <c r="C17" s="113"/>
      <c r="D17" s="113"/>
      <c r="E17" s="113"/>
      <c r="F17" s="114"/>
      <c r="G17" s="6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3">
      <c r="A18" s="27" t="s">
        <v>76</v>
      </c>
      <c r="B18" s="27" t="s">
        <v>77</v>
      </c>
      <c r="C18" s="27" t="s">
        <v>78</v>
      </c>
      <c r="D18" s="27" t="s">
        <v>14</v>
      </c>
      <c r="E18" s="27" t="s">
        <v>15</v>
      </c>
      <c r="F18" s="27" t="s">
        <v>16</v>
      </c>
      <c r="G18" s="6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3">
      <c r="A19" s="27" t="s">
        <v>79</v>
      </c>
      <c r="B19" s="27">
        <v>2</v>
      </c>
      <c r="C19" s="63">
        <v>12100000</v>
      </c>
      <c r="D19" s="34">
        <f t="shared" ref="D19:E19" si="11">$C$19/$B$19</f>
        <v>6050000</v>
      </c>
      <c r="E19" s="34">
        <f t="shared" si="11"/>
        <v>6050000</v>
      </c>
      <c r="F19" s="34">
        <v>0</v>
      </c>
      <c r="G19" s="6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3">
      <c r="A20" s="27" t="s">
        <v>80</v>
      </c>
      <c r="B20" s="27">
        <v>2</v>
      </c>
      <c r="C20" s="63">
        <v>210000000</v>
      </c>
      <c r="D20" s="34">
        <f t="shared" ref="D20:E20" si="12">$C$20/$B$20</f>
        <v>105000000</v>
      </c>
      <c r="E20" s="34">
        <f t="shared" si="12"/>
        <v>105000000</v>
      </c>
      <c r="F20" s="34">
        <v>0</v>
      </c>
      <c r="G20" s="6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7" t="s">
        <v>81</v>
      </c>
      <c r="B21" s="27">
        <v>2</v>
      </c>
      <c r="C21" s="63">
        <v>1080000</v>
      </c>
      <c r="D21" s="34">
        <f t="shared" ref="D21:E21" si="13">$C$21/$B$21</f>
        <v>540000</v>
      </c>
      <c r="E21" s="34">
        <f t="shared" si="13"/>
        <v>540000</v>
      </c>
      <c r="F21" s="34">
        <v>0</v>
      </c>
      <c r="G21" s="6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7" t="s">
        <v>82</v>
      </c>
      <c r="B22" s="27">
        <v>2</v>
      </c>
      <c r="C22" s="63">
        <v>17000000</v>
      </c>
      <c r="D22" s="34">
        <f t="shared" ref="D22:E22" si="14">$C$22/$B$22</f>
        <v>8500000</v>
      </c>
      <c r="E22" s="34">
        <f t="shared" si="14"/>
        <v>8500000</v>
      </c>
      <c r="F22" s="34">
        <v>0</v>
      </c>
      <c r="G22" s="6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7" t="s">
        <v>83</v>
      </c>
      <c r="B23" s="27">
        <v>3</v>
      </c>
      <c r="C23" s="63">
        <v>200000</v>
      </c>
      <c r="D23" s="34">
        <f t="shared" ref="D23:F23" si="15">$C$23/$B$23</f>
        <v>66666.666666666672</v>
      </c>
      <c r="E23" s="34">
        <f t="shared" si="15"/>
        <v>66666.666666666672</v>
      </c>
      <c r="F23" s="34">
        <f t="shared" si="15"/>
        <v>66666.666666666672</v>
      </c>
      <c r="G23" s="6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7" t="s">
        <v>84</v>
      </c>
      <c r="B24" s="27">
        <v>2</v>
      </c>
      <c r="C24" s="63">
        <v>1750000</v>
      </c>
      <c r="D24" s="34">
        <f t="shared" ref="D24:E24" si="16">$C$24/$B$24</f>
        <v>875000</v>
      </c>
      <c r="E24" s="34">
        <f t="shared" si="16"/>
        <v>875000</v>
      </c>
      <c r="F24" s="34">
        <v>0</v>
      </c>
      <c r="G24" s="6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7" t="s">
        <v>85</v>
      </c>
      <c r="B25" s="27">
        <v>1</v>
      </c>
      <c r="C25" s="63">
        <v>780000</v>
      </c>
      <c r="D25" s="34">
        <f>$C$25/$B$25</f>
        <v>780000</v>
      </c>
      <c r="E25" s="27"/>
      <c r="F25" s="34">
        <v>0</v>
      </c>
      <c r="G25" s="6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7" t="s">
        <v>35</v>
      </c>
      <c r="B26" s="27">
        <v>3</v>
      </c>
      <c r="C26" s="63">
        <v>50000</v>
      </c>
      <c r="D26" s="34">
        <f t="shared" ref="D26:F26" si="17">$C$26/$B$26</f>
        <v>16666.666666666668</v>
      </c>
      <c r="E26" s="34">
        <f t="shared" si="17"/>
        <v>16666.666666666668</v>
      </c>
      <c r="F26" s="34">
        <f t="shared" si="17"/>
        <v>16666.666666666668</v>
      </c>
      <c r="G26" s="6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7" t="s">
        <v>33</v>
      </c>
      <c r="B27" s="27">
        <v>2</v>
      </c>
      <c r="C27" s="63">
        <v>4949940</v>
      </c>
      <c r="D27" s="34">
        <f t="shared" ref="D27:E27" si="18">$C$27/$B$27</f>
        <v>2474970</v>
      </c>
      <c r="E27" s="34">
        <f t="shared" si="18"/>
        <v>2474970</v>
      </c>
      <c r="F27" s="34">
        <v>0</v>
      </c>
      <c r="G27" s="6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5" t="s">
        <v>86</v>
      </c>
      <c r="B28" s="66"/>
      <c r="C28" s="67">
        <f t="shared" ref="C28:F28" si="19">SUM(C19:C27)</f>
        <v>247909940</v>
      </c>
      <c r="D28" s="67">
        <f t="shared" si="19"/>
        <v>124303303.33333334</v>
      </c>
      <c r="E28" s="67">
        <f t="shared" si="19"/>
        <v>123523303.33333334</v>
      </c>
      <c r="F28" s="67">
        <f t="shared" si="19"/>
        <v>83333.333333333343</v>
      </c>
      <c r="G28" s="6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6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6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6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6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6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6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6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6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6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6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6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6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6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6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6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6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6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6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6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6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6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6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6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6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6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6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6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6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6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6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6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6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6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6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6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6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6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6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6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6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6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6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6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6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6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6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6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6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6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6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6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6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6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6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6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6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6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6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6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6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6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6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6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6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6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6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6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6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6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6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6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6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6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6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6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6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6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6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6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6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6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6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6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6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6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6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6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6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6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6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6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6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6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6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6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6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6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6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6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6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6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6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6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6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6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6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6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6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6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6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6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6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6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6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6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6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6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6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6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6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6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6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6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6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6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6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6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6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6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6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6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6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6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6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6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6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6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6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6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6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6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6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6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6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6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6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6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6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6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6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6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6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6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6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6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6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6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6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6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6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6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6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6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6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6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6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6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6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6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6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6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6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6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6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6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6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6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6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6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6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6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6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6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6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6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6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6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6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6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6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6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6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6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6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6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6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6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6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6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6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6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6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6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6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6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6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6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6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6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6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6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6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6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6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6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6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6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6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6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6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6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6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6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6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6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6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6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6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6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6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6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6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6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6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6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6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6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6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6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6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6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6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6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6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6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6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6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6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6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6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6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6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6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6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6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6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6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6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6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6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6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6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6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6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6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6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6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6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6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6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6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6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6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6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6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6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6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6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6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6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6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6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6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6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6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6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6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6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6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6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6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6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6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6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6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6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6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6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6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6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6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6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6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6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6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6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6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6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6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6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6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6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6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6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6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6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6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6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6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6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6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6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6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6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6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6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6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6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6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6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6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6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6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6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6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6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6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6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6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6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6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6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6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6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6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6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6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6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6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6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6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6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6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6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6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6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6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6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6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6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6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6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6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6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6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6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6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6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6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6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6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6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6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6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6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6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6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6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6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6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6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6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6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6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6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6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6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6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6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6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6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6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6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6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6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6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6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6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6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6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6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6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6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6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6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6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6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6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6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6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6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6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6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6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6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6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6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6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6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6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6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6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6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6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6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6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6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6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6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6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6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6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6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6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6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6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6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6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6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6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6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6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6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6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6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6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6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6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6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6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6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6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6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6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6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6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6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6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6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6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6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6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6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6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6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6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6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6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6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6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6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6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6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6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6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6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6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6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6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6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6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6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6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6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6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6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6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6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6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6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6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6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6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6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6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6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6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6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6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6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6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6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6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6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6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6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6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6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6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6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6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6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6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6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6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6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6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6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6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6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6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6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6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6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6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6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6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6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6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6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6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6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6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6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6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6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6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6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6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6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6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6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6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6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6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6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6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6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6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6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6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6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6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6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6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6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6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6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6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6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6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6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6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6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6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6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6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6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6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6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6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6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6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6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6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6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6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6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6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6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6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6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6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6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6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6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6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6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6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6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6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6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6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6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6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6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6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6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6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6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6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6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6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6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6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6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6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6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6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6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6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6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6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6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6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6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6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6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6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6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6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6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6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6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6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6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6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6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6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6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6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6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6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6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6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6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6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6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6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6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6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6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6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6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6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6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6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6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6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6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6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6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6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6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6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6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6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6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6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6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6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6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6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6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6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6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6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6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6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6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6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6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6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6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6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6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6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6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6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6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6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6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6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6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6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6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6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6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6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6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6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6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6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6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6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6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6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6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6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6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6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6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6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6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6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6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6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6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6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6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6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6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6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6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6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6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6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6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6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6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6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6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6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6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6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6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6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6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6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6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6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6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6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6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6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6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6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6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6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6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6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6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6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6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6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6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6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6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6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6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6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6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6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6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6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6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6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6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6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6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6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6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6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6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6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6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6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6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6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6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6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6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6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6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6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6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6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6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6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6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6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6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6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6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6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6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6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6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6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6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6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6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6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6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6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6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6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6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6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6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6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6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6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6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6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6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6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6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6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6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6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6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6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6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6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6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6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6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6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6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6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6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6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6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6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6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6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6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6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6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6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6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6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6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6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6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6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6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6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6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6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6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6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6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6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6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6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6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6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6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6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6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6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6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6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6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6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6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6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6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6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6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6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6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6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6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6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6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6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6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6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6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6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6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6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6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6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6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6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6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6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6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6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6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6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6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6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6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6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6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6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6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6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6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6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6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6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6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6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6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6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6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6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6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6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6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6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6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6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6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6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6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6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6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6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6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6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6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6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6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6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6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6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6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6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6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6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6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6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6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6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6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6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6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6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6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6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6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6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6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6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6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6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6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6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6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6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6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6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6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6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6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6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6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6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6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6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6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6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6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6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6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6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6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6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6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6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6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6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6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6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6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3:F3"/>
    <mergeCell ref="A17:F17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baseColWidth="10" defaultColWidth="14.42578125" defaultRowHeight="15" customHeight="1" x14ac:dyDescent="0.25"/>
  <cols>
    <col min="1" max="1" width="30.7109375" customWidth="1"/>
    <col min="2" max="2" width="29" customWidth="1"/>
    <col min="3" max="3" width="41.85546875" customWidth="1"/>
    <col min="4" max="8" width="19.42578125" customWidth="1"/>
    <col min="9" max="9" width="18.28515625" customWidth="1"/>
    <col min="10" max="12" width="19.42578125" customWidth="1"/>
    <col min="13" max="23" width="20.5703125" customWidth="1"/>
    <col min="24" max="26" width="10.7109375" customWidth="1"/>
  </cols>
  <sheetData>
    <row r="1" spans="1:23" ht="15.75" x14ac:dyDescent="0.3">
      <c r="A1" s="68" t="s">
        <v>88</v>
      </c>
      <c r="B1" s="68" t="s">
        <v>89</v>
      </c>
      <c r="C1" s="44" t="s">
        <v>90</v>
      </c>
      <c r="D1" s="44" t="s">
        <v>91</v>
      </c>
      <c r="E1" s="44" t="s">
        <v>92</v>
      </c>
      <c r="F1" s="44" t="s">
        <v>93</v>
      </c>
      <c r="G1" s="44" t="s">
        <v>94</v>
      </c>
      <c r="H1" s="44" t="s">
        <v>95</v>
      </c>
      <c r="I1" s="44" t="s">
        <v>96</v>
      </c>
      <c r="J1" s="44" t="s">
        <v>97</v>
      </c>
      <c r="K1" s="44" t="s">
        <v>98</v>
      </c>
      <c r="L1" s="44" t="s">
        <v>99</v>
      </c>
      <c r="M1" s="44" t="s">
        <v>100</v>
      </c>
      <c r="N1" s="44" t="s">
        <v>101</v>
      </c>
      <c r="O1" s="44" t="s">
        <v>102</v>
      </c>
      <c r="P1" s="44" t="s">
        <v>103</v>
      </c>
      <c r="Q1" s="44" t="s">
        <v>104</v>
      </c>
      <c r="R1" s="44" t="s">
        <v>105</v>
      </c>
      <c r="S1" s="44" t="s">
        <v>106</v>
      </c>
      <c r="T1" s="44" t="s">
        <v>107</v>
      </c>
      <c r="U1" s="44" t="s">
        <v>108</v>
      </c>
      <c r="V1" s="44" t="s">
        <v>109</v>
      </c>
      <c r="W1" s="44" t="s">
        <v>110</v>
      </c>
    </row>
    <row r="2" spans="1:23" ht="15.75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ht="15.75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5.75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ht="15.75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1000"/>
  <sheetViews>
    <sheetView showGridLines="0" workbookViewId="0">
      <selection activeCell="C29" sqref="C29:C30"/>
    </sheetView>
  </sheetViews>
  <sheetFormatPr baseColWidth="10" defaultColWidth="14.42578125" defaultRowHeight="15" customHeight="1" x14ac:dyDescent="0.25"/>
  <cols>
    <col min="1" max="1" width="8.42578125" customWidth="1"/>
    <col min="2" max="2" width="32.7109375" customWidth="1"/>
    <col min="3" max="3" width="24" customWidth="1"/>
    <col min="4" max="4" width="20.140625" customWidth="1"/>
    <col min="5" max="5" width="20.7109375" customWidth="1"/>
    <col min="6" max="6" width="19.85546875" customWidth="1"/>
    <col min="7" max="7" width="13.5703125" customWidth="1"/>
    <col min="8" max="8" width="15.42578125" customWidth="1"/>
    <col min="9" max="9" width="22.140625" customWidth="1"/>
    <col min="10" max="10" width="17.140625" customWidth="1"/>
    <col min="11" max="11" width="13.5703125" customWidth="1"/>
    <col min="12" max="26" width="10.7109375" customWidth="1"/>
  </cols>
  <sheetData>
    <row r="2" spans="1:8" x14ac:dyDescent="0.25">
      <c r="C2" s="69" t="s">
        <v>111</v>
      </c>
      <c r="D2" s="69" t="s">
        <v>14</v>
      </c>
      <c r="E2" s="69" t="s">
        <v>15</v>
      </c>
      <c r="F2" s="69" t="s">
        <v>16</v>
      </c>
    </row>
    <row r="3" spans="1:8" x14ac:dyDescent="0.25">
      <c r="B3" s="18" t="s">
        <v>112</v>
      </c>
      <c r="C3" s="18">
        <v>0</v>
      </c>
      <c r="D3" s="70">
        <f>Ingresos!B15</f>
        <v>105818400</v>
      </c>
      <c r="E3" s="70">
        <f>Ingresos!C15</f>
        <v>191982150</v>
      </c>
      <c r="F3" s="70">
        <f>Ingresos!D15</f>
        <v>302841000</v>
      </c>
    </row>
    <row r="4" spans="1:8" x14ac:dyDescent="0.25">
      <c r="A4" s="71"/>
      <c r="B4" s="72" t="s">
        <v>113</v>
      </c>
      <c r="C4" s="72"/>
      <c r="D4" s="73">
        <f>Costos!F17</f>
        <v>107400000</v>
      </c>
      <c r="E4" s="73">
        <f>Costos!G17</f>
        <v>110622000</v>
      </c>
      <c r="F4" s="73">
        <f>Costos!H17</f>
        <v>113940660</v>
      </c>
    </row>
    <row r="5" spans="1:8" x14ac:dyDescent="0.25">
      <c r="B5" s="74" t="s">
        <v>114</v>
      </c>
      <c r="C5" s="75"/>
      <c r="D5" s="76">
        <f t="shared" ref="D5:F5" si="0">D3-D4</f>
        <v>-1581600</v>
      </c>
      <c r="E5" s="76">
        <f t="shared" si="0"/>
        <v>81360150</v>
      </c>
      <c r="F5" s="77">
        <f t="shared" si="0"/>
        <v>188900340</v>
      </c>
    </row>
    <row r="6" spans="1:8" x14ac:dyDescent="0.25">
      <c r="B6" s="78" t="s">
        <v>115</v>
      </c>
      <c r="C6" s="78"/>
      <c r="D6" s="79">
        <f>'Depreciacion y Amortizacion'!D14</f>
        <v>3172643.9880952379</v>
      </c>
      <c r="E6" s="79">
        <f>'Depreciacion y Amortizacion'!E14</f>
        <v>3172643.9880952379</v>
      </c>
      <c r="F6" s="79">
        <f>'Depreciacion y Amortizacion'!F14</f>
        <v>3172643.9880952379</v>
      </c>
    </row>
    <row r="7" spans="1:8" x14ac:dyDescent="0.25">
      <c r="B7" s="74" t="s">
        <v>116</v>
      </c>
      <c r="C7" s="75"/>
      <c r="D7" s="76">
        <f t="shared" ref="D7:F7" si="1">D5-D6</f>
        <v>-4754243.9880952379</v>
      </c>
      <c r="E7" s="76">
        <f t="shared" si="1"/>
        <v>78187506.011904761</v>
      </c>
      <c r="F7" s="77">
        <f t="shared" si="1"/>
        <v>185727696.01190478</v>
      </c>
    </row>
    <row r="8" spans="1:8" x14ac:dyDescent="0.25">
      <c r="A8" s="80">
        <v>0.25</v>
      </c>
      <c r="B8" s="78" t="s">
        <v>117</v>
      </c>
      <c r="C8" s="78"/>
      <c r="D8" s="79">
        <f t="shared" ref="D8:F8" si="2">D7*$A$8</f>
        <v>-1188560.9970238095</v>
      </c>
      <c r="E8" s="79">
        <f t="shared" si="2"/>
        <v>19546876.50297619</v>
      </c>
      <c r="F8" s="79">
        <f t="shared" si="2"/>
        <v>46431924.002976194</v>
      </c>
      <c r="H8" s="81" t="s">
        <v>118</v>
      </c>
    </row>
    <row r="9" spans="1:8" x14ac:dyDescent="0.25">
      <c r="B9" s="74" t="s">
        <v>119</v>
      </c>
      <c r="C9" s="75"/>
      <c r="D9" s="76">
        <f t="shared" ref="D9:F9" si="3">D7-D8</f>
        <v>-3565682.9910714282</v>
      </c>
      <c r="E9" s="76">
        <f t="shared" si="3"/>
        <v>58640629.508928567</v>
      </c>
      <c r="F9" s="77">
        <f t="shared" si="3"/>
        <v>139295772.0089286</v>
      </c>
      <c r="H9" s="80" t="s">
        <v>120</v>
      </c>
    </row>
    <row r="10" spans="1:8" x14ac:dyDescent="0.25">
      <c r="B10" s="78" t="s">
        <v>121</v>
      </c>
      <c r="C10" s="78"/>
      <c r="D10" s="79">
        <f>'Depreciacion y Amortizacion'!D14</f>
        <v>3172643.9880952379</v>
      </c>
      <c r="E10" s="79">
        <f>'Depreciacion y Amortizacion'!E14</f>
        <v>3172643.9880952379</v>
      </c>
      <c r="F10" s="79">
        <f>'Depreciacion y Amortizacion'!F14</f>
        <v>3172643.9880952379</v>
      </c>
    </row>
    <row r="11" spans="1:8" x14ac:dyDescent="0.25">
      <c r="B11" s="74" t="s">
        <v>122</v>
      </c>
      <c r="C11" s="75"/>
      <c r="D11" s="76">
        <f t="shared" ref="D11:F11" si="4">D9+D10</f>
        <v>-393039.0029761903</v>
      </c>
      <c r="E11" s="76">
        <f t="shared" si="4"/>
        <v>61813273.497023806</v>
      </c>
      <c r="F11" s="77">
        <f t="shared" si="4"/>
        <v>142468415.99702382</v>
      </c>
    </row>
    <row r="12" spans="1:8" x14ac:dyDescent="0.25">
      <c r="B12" s="82" t="s">
        <v>123</v>
      </c>
      <c r="C12" s="83">
        <v>227304950</v>
      </c>
      <c r="D12" s="84">
        <v>0</v>
      </c>
      <c r="E12" s="84"/>
      <c r="F12" s="84"/>
    </row>
    <row r="13" spans="1:8" x14ac:dyDescent="0.25">
      <c r="B13" s="18" t="s">
        <v>124</v>
      </c>
      <c r="C13" s="70"/>
      <c r="D13" s="70">
        <v>0</v>
      </c>
      <c r="E13" s="70">
        <v>0</v>
      </c>
      <c r="F13" s="70">
        <v>0</v>
      </c>
    </row>
    <row r="14" spans="1:8" x14ac:dyDescent="0.25">
      <c r="B14" s="18" t="s">
        <v>125</v>
      </c>
      <c r="C14" s="70"/>
      <c r="D14" s="70">
        <v>0</v>
      </c>
      <c r="E14" s="70"/>
      <c r="F14" s="70"/>
    </row>
    <row r="15" spans="1:8" x14ac:dyDescent="0.25">
      <c r="B15" s="18" t="s">
        <v>126</v>
      </c>
      <c r="C15" s="70">
        <f>-C12</f>
        <v>-227304950</v>
      </c>
      <c r="D15" s="70">
        <f t="shared" ref="D15:F15" si="5">D11+D14</f>
        <v>-393039.0029761903</v>
      </c>
      <c r="E15" s="70">
        <f t="shared" si="5"/>
        <v>61813273.497023806</v>
      </c>
      <c r="F15" s="70">
        <f t="shared" si="5"/>
        <v>142468415.99702382</v>
      </c>
    </row>
    <row r="18" spans="2:16" x14ac:dyDescent="0.25">
      <c r="B18" s="18" t="s">
        <v>127</v>
      </c>
      <c r="C18" s="85">
        <v>0.12</v>
      </c>
    </row>
    <row r="19" spans="2:16" x14ac:dyDescent="0.25">
      <c r="E19" s="86"/>
      <c r="F19" s="86"/>
    </row>
    <row r="20" spans="2:16" ht="18.75" x14ac:dyDescent="0.3">
      <c r="B20" s="87" t="s">
        <v>128</v>
      </c>
      <c r="C20" s="88">
        <f t="array" ref="C20">NPV(C18,D15:F15)+C15</f>
        <v>-76972510.054068893</v>
      </c>
      <c r="D20" s="81" t="s">
        <v>129</v>
      </c>
    </row>
    <row r="21" spans="2:16" ht="15.75" customHeight="1" x14ac:dyDescent="0.3">
      <c r="B21" s="87" t="s">
        <v>130</v>
      </c>
      <c r="C21" s="89">
        <f>IRR(C15:F15)</f>
        <v>-3.9397554915085231E-2</v>
      </c>
      <c r="D21" s="90" t="s">
        <v>131</v>
      </c>
      <c r="E21" s="90" t="s">
        <v>132</v>
      </c>
      <c r="F21" s="90" t="s">
        <v>133</v>
      </c>
      <c r="G21" s="91"/>
      <c r="H21" s="81" t="s">
        <v>134</v>
      </c>
    </row>
    <row r="22" spans="2:16" ht="15.75" customHeight="1" x14ac:dyDescent="0.3">
      <c r="C22" s="92" t="s">
        <v>135</v>
      </c>
      <c r="D22" s="93">
        <f t="shared" ref="D22:F22" si="6">(D3-$C$12)/$C$12</f>
        <v>-0.53446504354612601</v>
      </c>
      <c r="E22" s="93">
        <f t="shared" si="6"/>
        <v>-0.1553982876307797</v>
      </c>
      <c r="F22" s="93">
        <f t="shared" si="6"/>
        <v>0.33231150487483885</v>
      </c>
      <c r="G22" s="94"/>
      <c r="H22" s="81" t="s">
        <v>136</v>
      </c>
    </row>
    <row r="23" spans="2:16" ht="15.75" customHeight="1" x14ac:dyDescent="0.25"/>
    <row r="24" spans="2:16" ht="15.75" customHeight="1" x14ac:dyDescent="0.25">
      <c r="B24" s="122" t="s">
        <v>137</v>
      </c>
      <c r="C24" s="123"/>
    </row>
    <row r="25" spans="2:16" ht="15" customHeight="1" x14ac:dyDescent="0.25">
      <c r="B25" s="95" t="s">
        <v>138</v>
      </c>
      <c r="C25" s="96">
        <f>C12</f>
        <v>227304950</v>
      </c>
      <c r="D25" s="97" t="s">
        <v>139</v>
      </c>
      <c r="E25" s="98" t="s">
        <v>139</v>
      </c>
      <c r="G25" s="124" t="s">
        <v>140</v>
      </c>
      <c r="H25" s="125"/>
      <c r="I25" s="125"/>
      <c r="J25" s="125"/>
      <c r="K25" s="99"/>
      <c r="L25" s="99"/>
      <c r="M25" s="99"/>
      <c r="N25" s="99"/>
      <c r="O25" s="99"/>
      <c r="P25" s="99"/>
    </row>
    <row r="26" spans="2:16" ht="15.75" customHeight="1" x14ac:dyDescent="0.25">
      <c r="B26" s="95" t="s">
        <v>141</v>
      </c>
      <c r="C26" s="96">
        <f t="array" ref="C26">NPV(C18,$D$4:$F$4)*D26</f>
        <v>265180749.47612971</v>
      </c>
      <c r="D26" s="100">
        <v>1</v>
      </c>
      <c r="E26" s="101">
        <v>0.25</v>
      </c>
      <c r="F26" s="102"/>
      <c r="G26" s="125"/>
      <c r="H26" s="125"/>
      <c r="I26" s="125"/>
      <c r="J26" s="125"/>
      <c r="K26" s="99"/>
      <c r="L26" s="99"/>
      <c r="M26" s="99"/>
      <c r="N26" s="99"/>
      <c r="O26" s="99"/>
      <c r="P26" s="99"/>
    </row>
    <row r="27" spans="2:16" ht="15.75" customHeight="1" x14ac:dyDescent="0.25">
      <c r="B27" s="103" t="s">
        <v>142</v>
      </c>
      <c r="C27" s="104">
        <f>C25+C26</f>
        <v>492485699.47612971</v>
      </c>
      <c r="D27" s="105"/>
      <c r="E27" s="101">
        <v>0.5</v>
      </c>
      <c r="G27" s="99"/>
      <c r="H27" s="99"/>
      <c r="I27" s="99"/>
      <c r="J27" s="99"/>
      <c r="K27" s="99"/>
      <c r="L27" s="99"/>
      <c r="M27" s="99"/>
      <c r="N27" s="99"/>
      <c r="O27" s="99"/>
      <c r="P27" s="99"/>
    </row>
    <row r="28" spans="2:16" ht="15" customHeight="1" x14ac:dyDescent="0.25">
      <c r="B28" s="106"/>
      <c r="C28" s="107"/>
      <c r="E28" s="101">
        <v>0.75</v>
      </c>
      <c r="F28" s="105"/>
      <c r="G28" s="124" t="s">
        <v>143</v>
      </c>
      <c r="H28" s="125"/>
      <c r="I28" s="125"/>
      <c r="J28" s="125"/>
      <c r="K28" s="99"/>
      <c r="L28" s="99"/>
      <c r="M28" s="99"/>
      <c r="N28" s="99"/>
      <c r="O28" s="99"/>
      <c r="P28" s="99"/>
    </row>
    <row r="29" spans="2:16" ht="15.75" customHeight="1" x14ac:dyDescent="0.25">
      <c r="B29" s="108" t="s">
        <v>144</v>
      </c>
      <c r="C29" s="126">
        <f>C27*(1+B30)</f>
        <v>590982839.37135565</v>
      </c>
      <c r="E29" s="101">
        <v>1</v>
      </c>
      <c r="F29" s="105">
        <f>(C25/33)*1.19</f>
        <v>8196754.2575757578</v>
      </c>
      <c r="G29" s="125"/>
      <c r="H29" s="125"/>
      <c r="I29" s="125"/>
      <c r="J29" s="125"/>
      <c r="K29" s="99"/>
      <c r="L29" s="99"/>
      <c r="M29" s="99"/>
      <c r="N29" s="99"/>
      <c r="O29" s="99"/>
      <c r="P29" s="99"/>
    </row>
    <row r="30" spans="2:16" ht="15.75" customHeight="1" x14ac:dyDescent="0.25">
      <c r="B30" s="109">
        <v>0.2</v>
      </c>
      <c r="C30" s="127"/>
      <c r="F30" s="110">
        <f>((C26/33)*1.19)/3</f>
        <v>3187526.1805716599</v>
      </c>
      <c r="G30" s="125"/>
      <c r="H30" s="125"/>
      <c r="I30" s="125"/>
      <c r="J30" s="125"/>
      <c r="K30" s="99"/>
      <c r="L30" s="99"/>
      <c r="M30" s="99"/>
      <c r="N30" s="99"/>
      <c r="O30" s="99"/>
      <c r="P30" s="99"/>
    </row>
    <row r="31" spans="2:16" ht="15.75" customHeight="1" x14ac:dyDescent="0.25">
      <c r="F31" s="110">
        <f>F29+F30</f>
        <v>11384280.438147418</v>
      </c>
    </row>
    <row r="32" spans="2:16" ht="15.75" customHeight="1" x14ac:dyDescent="0.35">
      <c r="B32" s="81" t="s">
        <v>145</v>
      </c>
      <c r="C32" s="111">
        <f>C29*1.19</f>
        <v>703269578.85191321</v>
      </c>
    </row>
    <row r="33" spans="8:10" ht="15.75" customHeight="1" x14ac:dyDescent="0.25"/>
    <row r="34" spans="8:10" ht="15.75" customHeight="1" x14ac:dyDescent="0.25">
      <c r="J34" s="110"/>
    </row>
    <row r="35" spans="8:10" ht="15.75" customHeight="1" x14ac:dyDescent="0.25"/>
    <row r="36" spans="8:10" ht="15.75" customHeight="1" x14ac:dyDescent="0.25">
      <c r="H36" s="110"/>
    </row>
    <row r="37" spans="8:10" ht="15.75" customHeight="1" x14ac:dyDescent="0.25"/>
    <row r="38" spans="8:10" ht="15.75" customHeight="1" x14ac:dyDescent="0.25"/>
    <row r="39" spans="8:10" ht="15.75" customHeight="1" x14ac:dyDescent="0.25"/>
    <row r="40" spans="8:10" ht="15.75" customHeight="1" x14ac:dyDescent="0.25"/>
    <row r="41" spans="8:10" ht="15.75" customHeight="1" x14ac:dyDescent="0.25"/>
    <row r="42" spans="8:10" ht="15.75" customHeight="1" x14ac:dyDescent="0.25"/>
    <row r="43" spans="8:10" ht="15.75" customHeight="1" x14ac:dyDescent="0.25"/>
    <row r="44" spans="8:10" ht="15.75" customHeight="1" x14ac:dyDescent="0.25"/>
    <row r="45" spans="8:10" ht="15.75" customHeight="1" x14ac:dyDescent="0.25"/>
    <row r="46" spans="8:10" ht="15.75" customHeight="1" x14ac:dyDescent="0.25"/>
    <row r="47" spans="8:10" ht="15.75" customHeight="1" x14ac:dyDescent="0.25"/>
    <row r="48" spans="8:10" ht="15.75" customHeight="1" x14ac:dyDescent="0.25"/>
    <row r="49" spans="6:6" ht="15.75" customHeight="1" x14ac:dyDescent="0.25"/>
    <row r="50" spans="6:6" ht="15.75" customHeight="1" x14ac:dyDescent="0.25"/>
    <row r="51" spans="6:6" ht="15.75" customHeight="1" x14ac:dyDescent="0.25"/>
    <row r="52" spans="6:6" ht="15.75" customHeight="1" x14ac:dyDescent="0.25"/>
    <row r="53" spans="6:6" ht="15.75" customHeight="1" x14ac:dyDescent="0.25"/>
    <row r="54" spans="6:6" ht="15.75" customHeight="1" x14ac:dyDescent="0.25">
      <c r="F54" s="110"/>
    </row>
    <row r="55" spans="6:6" ht="15.75" customHeight="1" x14ac:dyDescent="0.25"/>
    <row r="56" spans="6:6" ht="15.75" customHeight="1" x14ac:dyDescent="0.25"/>
    <row r="57" spans="6:6" ht="15.75" customHeight="1" x14ac:dyDescent="0.25"/>
    <row r="58" spans="6:6" ht="15.75" customHeight="1" x14ac:dyDescent="0.25"/>
    <row r="59" spans="6:6" ht="15.75" customHeight="1" x14ac:dyDescent="0.25"/>
    <row r="60" spans="6:6" ht="15.75" customHeight="1" x14ac:dyDescent="0.25"/>
    <row r="61" spans="6:6" ht="15.75" customHeight="1" x14ac:dyDescent="0.25"/>
    <row r="62" spans="6:6" ht="15.75" customHeight="1" x14ac:dyDescent="0.25"/>
    <row r="63" spans="6:6" ht="15.75" customHeight="1" x14ac:dyDescent="0.25"/>
    <row r="64" spans="6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24:C24"/>
    <mergeCell ref="G25:J26"/>
    <mergeCell ref="G28:J30"/>
    <mergeCell ref="C29:C30"/>
  </mergeCells>
  <dataValidations count="1">
    <dataValidation type="list" allowBlank="1" showErrorMessage="1" sqref="D26" xr:uid="{00000000-0002-0000-0500-000000000000}">
      <formula1>$E$26:$E$29</formula1>
    </dataValidation>
  </dataValidation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Ingresos</vt:lpstr>
      <vt:lpstr>Inversiones</vt:lpstr>
      <vt:lpstr>Costos</vt:lpstr>
      <vt:lpstr>Depreciacion y Amortizacion</vt:lpstr>
      <vt:lpstr>Hoja1</vt:lpstr>
      <vt:lpstr>Flujo de Caja 2.0</vt:lpstr>
      <vt:lpstr>Costos!uf2023_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Antonio Cortés Yáñez</dc:creator>
  <cp:lastModifiedBy>GREG . RAMOS MARTINEZ</cp:lastModifiedBy>
  <dcterms:created xsi:type="dcterms:W3CDTF">2019-05-24T15:02:09Z</dcterms:created>
  <dcterms:modified xsi:type="dcterms:W3CDTF">2024-10-24T23:46:42Z</dcterms:modified>
</cp:coreProperties>
</file>