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harts/chart1.xml" ContentType="application/vnd.openxmlformats-officedocument.drawingml.chart+xml"/>
  <Override PartName="/xl/charts/chart2.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shboard" sheetId="1" state="visible" r:id="rId2"/>
    <sheet name="Management Summary" sheetId="2" state="visible" r:id="rId3"/>
    <sheet name="Security Requirements - Android" sheetId="3" state="visible" r:id="rId4"/>
    <sheet name="Anti-RE - Android" sheetId="4" state="visible" r:id="rId5"/>
    <sheet name="Security Requirements - iOS" sheetId="5" state="visible" r:id="rId6"/>
    <sheet name="Anti-RE - iOS" sheetId="6" state="visible" r:id="rId7"/>
    <sheet name="Version history" sheetId="7" state="visible" r:id="rId8"/>
  </sheets>
  <definedNames>
    <definedName function="false" hidden="false" name="BASE_URL" vbProcedure="false">Dashboard!$D$14</definedName>
    <definedName function="false" hidden="false" name="MASVS_VERSION" vbProcedure="false">Dashboard!$D$11</definedName>
    <definedName function="false" hidden="false" name="MSTG_VERSION" vbProcedure="false">Dashboard!$D$13</definedName>
    <definedName function="false" hidden="false" localSheetId="2" name="_xlnm._FilterDatabase" vbProcedure="false">'Security Requirements - Android'!$B$3:$K$72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<sst xmlns="http://schemas.openxmlformats.org/spreadsheetml/2006/main" count="991" uniqueCount="366">
  <si>
    <r>
      <rPr>
        <b val="true"/>
        <sz val="14"/>
        <rFont val="Trebuchet MS"/>
        <family val="2"/>
        <charset val="1"/>
      </rPr>
      <t xml:space="preserve">OWASP Mobile Application Security Checklist
</t>
    </r>
    <r>
      <rPr>
        <sz val="14"/>
        <rFont val="Trebuchet MS"/>
        <family val="2"/>
        <charset val="1"/>
      </rPr>
      <t xml:space="preserve">
Based on the OWASP Mobile Application Security Verification Standard</t>
    </r>
  </si>
  <si>
    <t xml:space="preserve">General Testing Information</t>
  </si>
  <si>
    <t xml:space="preserve">MASVS VERSION</t>
  </si>
  <si>
    <t xml:space="preserve">1.1.4</t>
  </si>
  <si>
    <t xml:space="preserve">Online version of the MASVS:</t>
  </si>
  <si>
    <t xml:space="preserve">MSTG Version:</t>
  </si>
  <si>
    <t xml:space="preserve">1.1.3</t>
  </si>
  <si>
    <t xml:space="preserve">Online version of the MSTG:</t>
  </si>
  <si>
    <t xml:space="preserve">The two rows above are used to construct the base for all hyperlinks in the Android and iOS cehcklists. 
Adjust to your specific use case to update all hyperlinks to a specific version of the MSTG </t>
  </si>
  <si>
    <t xml:space="preserve">Client Name:</t>
  </si>
  <si>
    <t xml:space="preserve">Test Location:</t>
  </si>
  <si>
    <t xml:space="preserve">Start Date:</t>
  </si>
  <si>
    <t xml:space="preserve">Closing Date:</t>
  </si>
  <si>
    <t xml:space="preserve">Name of Tester:</t>
  </si>
  <si>
    <t xml:space="preserve">Testing Scope</t>
  </si>
  <si>
    <t xml:space="preserve">All available functions within the App &lt;AppName&gt;.</t>
  </si>
  <si>
    <t xml:space="preserve">Verification Level</t>
  </si>
  <si>
    <t xml:space="preserve">After consultation with &lt;Customer&gt; it was decided that only Level 1 requrirements are applicable to &lt;AppName&gt;. </t>
  </si>
  <si>
    <t xml:space="preserve">Testing information Android</t>
  </si>
  <si>
    <t xml:space="preserve">Application Name:</t>
  </si>
  <si>
    <t xml:space="preserve">Google Play Store Link </t>
  </si>
  <si>
    <t xml:space="preserve">Filename</t>
  </si>
  <si>
    <t xml:space="preserve">Version</t>
  </si>
  <si>
    <t xml:space="preserve">SHA256 Hash of APK
(Can be obtained by using shasum, openssl or sha256sum)</t>
  </si>
  <si>
    <t xml:space="preserve">Testing information iOS</t>
  </si>
  <si>
    <t xml:space="preserve">App Store Link</t>
  </si>
  <si>
    <t xml:space="preserve">SHA256 Hash of IPA
(Can be obtained by using shasum, openssl or sha256sum)</t>
  </si>
  <si>
    <t xml:space="preserve">Client Representatives and Contact Information</t>
  </si>
  <si>
    <t xml:space="preserve">Name:</t>
  </si>
  <si>
    <t xml:space="preserve">Org:</t>
  </si>
  <si>
    <t xml:space="preserve">Title:</t>
  </si>
  <si>
    <t xml:space="preserve">Phone:</t>
  </si>
  <si>
    <t xml:space="preserve">E-mail:</t>
  </si>
  <si>
    <t xml:space="preserve">Management Summary</t>
  </si>
  <si>
    <t xml:space="preserve">MASVS Compliance Score ( / 5)</t>
  </si>
  <si>
    <t xml:space="preserve">`</t>
  </si>
  <si>
    <t xml:space="preserve">Android</t>
  </si>
  <si>
    <t xml:space="preserve">iOS</t>
  </si>
  <si>
    <t xml:space="preserve">P</t>
  </si>
  <si>
    <t xml:space="preserve">F</t>
  </si>
  <si>
    <t xml:space="preserve">NA</t>
  </si>
  <si>
    <t xml:space="preserve">%</t>
  </si>
  <si>
    <t xml:space="preserve">V1: Architecture, Design and Threat Modelling</t>
  </si>
  <si>
    <t xml:space="preserve">V2: Data Storage and Privacy </t>
  </si>
  <si>
    <t xml:space="preserve">V3: Cryptography Verification</t>
  </si>
  <si>
    <t xml:space="preserve">V4: Authentication and Session Management</t>
  </si>
  <si>
    <t xml:space="preserve">V5: Network Communication</t>
  </si>
  <si>
    <t xml:space="preserve">V6: Platform Interaction</t>
  </si>
  <si>
    <t xml:space="preserve">V7: Code Quality and Build Settings</t>
  </si>
  <si>
    <t xml:space="preserve">V8: Resiliency Against Reverse Engineering</t>
  </si>
  <si>
    <t xml:space="preserve">Mobile Application Security Requirements - Android</t>
  </si>
  <si>
    <t xml:space="preserve">ID</t>
  </si>
  <si>
    <t xml:space="preserve">MSTG-ID</t>
  </si>
  <si>
    <t xml:space="preserve">Detailed Verification Requirement</t>
  </si>
  <si>
    <t xml:space="preserve">Level 1</t>
  </si>
  <si>
    <t xml:space="preserve">Level 2</t>
  </si>
  <si>
    <t xml:space="preserve">Status</t>
  </si>
  <si>
    <t xml:space="preserve">Testing Procedure(s)</t>
  </si>
  <si>
    <t xml:space="preserve">Comment</t>
  </si>
  <si>
    <t xml:space="preserve">V1</t>
  </si>
  <si>
    <t xml:space="preserve">Architecture, design and threat modelling</t>
  </si>
  <si>
    <t xml:space="preserve">1.1</t>
  </si>
  <si>
    <t xml:space="preserve">MSTG-ARCH-1</t>
  </si>
  <si>
    <t xml:space="preserve">All app components are identified and known to be needed.</t>
  </si>
  <si>
    <t xml:space="preserve">✓</t>
  </si>
  <si>
    <t xml:space="preserve">1.2</t>
  </si>
  <si>
    <t xml:space="preserve">MSTG-ARCH-2</t>
  </si>
  <si>
    <t xml:space="preserve">Security controls are never enforced only on the client side, but on the respective remote endpoints.</t>
  </si>
  <si>
    <t xml:space="preserve">1.3</t>
  </si>
  <si>
    <t xml:space="preserve">MSTG-ARCH-3</t>
  </si>
  <si>
    <t xml:space="preserve">A high-level architecture for the mobile app and all connected remote services has been defined and security has been addressed in that architecture.</t>
  </si>
  <si>
    <t xml:space="preserve">1.4</t>
  </si>
  <si>
    <t xml:space="preserve">MSTG-ARCH-4</t>
  </si>
  <si>
    <t xml:space="preserve">Data considered sensitive in the context of the mobile app is clearly identified.</t>
  </si>
  <si>
    <t xml:space="preserve">1.5</t>
  </si>
  <si>
    <t xml:space="preserve">MSTG-ARCH-5</t>
  </si>
  <si>
    <t xml:space="preserve">All app components are defined in terms of the business functions and/or security functions they provide.</t>
  </si>
  <si>
    <t xml:space="preserve">N/A</t>
  </si>
  <si>
    <t xml:space="preserve">1.6</t>
  </si>
  <si>
    <t xml:space="preserve">MSTG-ARCH-6</t>
  </si>
  <si>
    <t xml:space="preserve">A threat model for the mobile app and the associated remote services has been produced that identifies potential threats and countermeasures.</t>
  </si>
  <si>
    <t xml:space="preserve">1.7</t>
  </si>
  <si>
    <t xml:space="preserve">MSTG-ARCH-7</t>
  </si>
  <si>
    <t xml:space="preserve">All security controls have a centralized implementation.</t>
  </si>
  <si>
    <t xml:space="preserve">1.8</t>
  </si>
  <si>
    <t xml:space="preserve">MSTG-ARCH-8</t>
  </si>
  <si>
    <t xml:space="preserve">There is an explicit policy for how cryptographic keys (if any) are managed, and the lifecycle of cryptographic keys is enforced. Ideally, follow a key management standard such as NIST SP 800-57.</t>
  </si>
  <si>
    <t xml:space="preserve">1.9</t>
  </si>
  <si>
    <t xml:space="preserve">MSTG-ARCH-9</t>
  </si>
  <si>
    <t xml:space="preserve">A mechanism for enforcing updates of the mobile app exists.</t>
  </si>
  <si>
    <t xml:space="preserve">1.10</t>
  </si>
  <si>
    <t xml:space="preserve">MSTG-ARCH-10</t>
  </si>
  <si>
    <t xml:space="preserve">Security is addressed within all parts of the software development lifecycle.</t>
  </si>
  <si>
    <t xml:space="preserve">V2</t>
  </si>
  <si>
    <t xml:space="preserve">Data Storage and Privacy</t>
  </si>
  <si>
    <t xml:space="preserve">2.1</t>
  </si>
  <si>
    <t xml:space="preserve">MSTG-STORAGE‑1</t>
  </si>
  <si>
    <t xml:space="preserve">System credential storage facilities are used appropriately to store sensitive data, such as PII, user credentials or cryptographic keys.</t>
  </si>
  <si>
    <t xml:space="preserve">2.2</t>
  </si>
  <si>
    <t xml:space="preserve">MSTG-STORAGE‑2</t>
  </si>
  <si>
    <t xml:space="preserve">No sensitive data should be stored outside of the app container or system credential storage facilities.</t>
  </si>
  <si>
    <t xml:space="preserve">2.3</t>
  </si>
  <si>
    <t xml:space="preserve">MSTG-STORAGE‑3</t>
  </si>
  <si>
    <t xml:space="preserve">No sensitive data is written to application logs.</t>
  </si>
  <si>
    <t xml:space="preserve">2.4</t>
  </si>
  <si>
    <t xml:space="preserve">MSTG-STORAGE‑4</t>
  </si>
  <si>
    <t xml:space="preserve">No sensitive data is shared with third parties unless it is a necessary part of the architecture.</t>
  </si>
  <si>
    <t xml:space="preserve">2.5</t>
  </si>
  <si>
    <t xml:space="preserve">MSTG-STORAGE‑5</t>
  </si>
  <si>
    <t xml:space="preserve">The keyboard cache is disabled on text inputs that process sensitive data.</t>
  </si>
  <si>
    <t xml:space="preserve">2.6</t>
  </si>
  <si>
    <t xml:space="preserve">MSTG-STORAGE‑6</t>
  </si>
  <si>
    <t xml:space="preserve">No sensitive data is exposed via IPC mechanisms.</t>
  </si>
  <si>
    <t xml:space="preserve">2.7</t>
  </si>
  <si>
    <t xml:space="preserve">MSTG-STORAGE‑7</t>
  </si>
  <si>
    <t xml:space="preserve">No sensitive data, such as passwords or pins, is exposed through the user interface.</t>
  </si>
  <si>
    <t xml:space="preserve">2.8</t>
  </si>
  <si>
    <t xml:space="preserve">MSTG-STORAGE‑8</t>
  </si>
  <si>
    <t xml:space="preserve">No sensitive data is included in backups generated by the mobile operating system.</t>
  </si>
  <si>
    <t xml:space="preserve">2.9</t>
  </si>
  <si>
    <t xml:space="preserve">MSTG-STORAGE‑9</t>
  </si>
  <si>
    <t xml:space="preserve">The app removes sensitive data from views when moved to the background.</t>
  </si>
  <si>
    <t xml:space="preserve">2.10</t>
  </si>
  <si>
    <t xml:space="preserve">MSTG-STORAGE‑10</t>
  </si>
  <si>
    <t xml:space="preserve">The app does not hold sensitive data in memory longer than necessary, and memory is cleared explicitly after use.</t>
  </si>
  <si>
    <t xml:space="preserve">2.11</t>
  </si>
  <si>
    <t xml:space="preserve">MSTG-STORAGE‑11</t>
  </si>
  <si>
    <t xml:space="preserve">The app enforces a minimum device-access-security policy, such as requiring the user to set a device passcode.</t>
  </si>
  <si>
    <t xml:space="preserve">2.12</t>
  </si>
  <si>
    <t xml:space="preserve">MSTG-STORAGE‑12</t>
  </si>
  <si>
    <t xml:space="preserve">The app educates the user about the types of personally identifiable information processed, as well as security best practices the user should follow in using the app.</t>
  </si>
  <si>
    <t xml:space="preserve">V3</t>
  </si>
  <si>
    <t xml:space="preserve">Cryptography </t>
  </si>
  <si>
    <t xml:space="preserve">3.1</t>
  </si>
  <si>
    <t xml:space="preserve">MSTG‑CRYPTO‑1</t>
  </si>
  <si>
    <t xml:space="preserve">The app does not rely on symmetric cryptography with hardcoded keys as a sole method of encryption.</t>
  </si>
  <si>
    <t xml:space="preserve">3.2</t>
  </si>
  <si>
    <t xml:space="preserve">MSTG‑CRYPTO‑2</t>
  </si>
  <si>
    <t xml:space="preserve">The app uses proven implementations of cryptographic primitives.</t>
  </si>
  <si>
    <t xml:space="preserve">3.3</t>
  </si>
  <si>
    <t xml:space="preserve">MSTG‑CRYPTO‑3</t>
  </si>
  <si>
    <t xml:space="preserve">The app uses cryptographic primitives that are appropriate for the particular use-case, configured with parameters that adhere to industry best practices.</t>
  </si>
  <si>
    <t xml:space="preserve">3.4</t>
  </si>
  <si>
    <t xml:space="preserve">MSTG‑CRYPTO‑4</t>
  </si>
  <si>
    <t xml:space="preserve">The app does not use cryptographic protocols or algorithms that are widely considered depreciated for security purposes.</t>
  </si>
  <si>
    <t xml:space="preserve">3.5</t>
  </si>
  <si>
    <t xml:space="preserve">MSTG‑CRYPTO‑5</t>
  </si>
  <si>
    <t xml:space="preserve">The app doesn't re-use the same cryptographic key for multiple purposes.</t>
  </si>
  <si>
    <t xml:space="preserve">3.6</t>
  </si>
  <si>
    <t xml:space="preserve">MSTG‑CRYPTO‑6</t>
  </si>
  <si>
    <t xml:space="preserve">All random values are generated using a sufficiently secure random number generator.</t>
  </si>
  <si>
    <t xml:space="preserve">V4</t>
  </si>
  <si>
    <t xml:space="preserve">Authentication and Session Management</t>
  </si>
  <si>
    <t xml:space="preserve">4.1</t>
  </si>
  <si>
    <t xml:space="preserve">MSTG-AUTH-1</t>
  </si>
  <si>
    <t xml:space="preserve">If the app provides users access to a remote service, some form of authentication, such as username/password authentication, is performed at the remote endpoint.</t>
  </si>
  <si>
    <t xml:space="preserve">4.2</t>
  </si>
  <si>
    <t xml:space="preserve">MSTG-AUTH-2</t>
  </si>
  <si>
    <t xml:space="preserve">If stateful session management is used, the remote endpoint uses randomly generated session identifiers to authenticate client requests without sending the user's credentials.</t>
  </si>
  <si>
    <t xml:space="preserve">4.3</t>
  </si>
  <si>
    <t xml:space="preserve">MSTG-AUTH-3</t>
  </si>
  <si>
    <t xml:space="preserve">If stateless token-based authentication is used, the server provides a token that has been signed using a secure algorithm.</t>
  </si>
  <si>
    <t xml:space="preserve">4.4</t>
  </si>
  <si>
    <t xml:space="preserve">MSTG-AUTH-4</t>
  </si>
  <si>
    <t xml:space="preserve">The remote endpoint terminates the existing session when the user logs out.</t>
  </si>
  <si>
    <t xml:space="preserve">4.5</t>
  </si>
  <si>
    <t xml:space="preserve">MSTG-AUTH-5</t>
  </si>
  <si>
    <t xml:space="preserve">A password policy exists and is enforced at the remote endpoint.</t>
  </si>
  <si>
    <t xml:space="preserve">4.6</t>
  </si>
  <si>
    <t xml:space="preserve">MSTG-AUTH-6</t>
  </si>
  <si>
    <t xml:space="preserve">The remote endpoint implements a mechanism to protect against the submission of credentials an excessive number of times.</t>
  </si>
  <si>
    <t xml:space="preserve">4.7</t>
  </si>
  <si>
    <t xml:space="preserve">MSTG-AUTH-7</t>
  </si>
  <si>
    <t xml:space="preserve">Sessions are invalidated at the remote endpoint after a predefined period of inactivity and access tokens expire.</t>
  </si>
  <si>
    <t xml:space="preserve">4.8</t>
  </si>
  <si>
    <t xml:space="preserve">MSTG-AUTH-8</t>
  </si>
  <si>
    <t xml:space="preserve">Biometric authentication, if any, is not event-bound (i.e. using an API that simply returns "true" or "false"). Instead, it is based on unlocking the keychain/keystore.</t>
  </si>
  <si>
    <t xml:space="preserve">4.9</t>
  </si>
  <si>
    <t xml:space="preserve">MSTG-AUTH-9</t>
  </si>
  <si>
    <t xml:space="preserve">A second factor of authentication exists at the remote endpoint and the 2FA requirement is consistently enforced.</t>
  </si>
  <si>
    <t xml:space="preserve">4.10</t>
  </si>
  <si>
    <t xml:space="preserve">MSTG-AUTH-10</t>
  </si>
  <si>
    <t xml:space="preserve">Sensitive transactions require step-up authentication.</t>
  </si>
  <si>
    <t xml:space="preserve">4.11</t>
  </si>
  <si>
    <t xml:space="preserve">MSTG-AUTH-11</t>
  </si>
  <si>
    <t xml:space="preserve">The app informs the user of all login activities with their account. Users are able view a list of devices used to access the account, and to block specific devices.</t>
  </si>
  <si>
    <t xml:space="preserve">V5</t>
  </si>
  <si>
    <t xml:space="preserve">Network Communication</t>
  </si>
  <si>
    <t xml:space="preserve">5.1</t>
  </si>
  <si>
    <t xml:space="preserve">MSTG-NETWORK-1</t>
  </si>
  <si>
    <t xml:space="preserve">Data is encrypted on the network using TLS. The secure channel is used consistently throughout the app.</t>
  </si>
  <si>
    <t xml:space="preserve">5.2</t>
  </si>
  <si>
    <t xml:space="preserve">MSTG-NETWORK-2</t>
  </si>
  <si>
    <t xml:space="preserve">The TLS settings are in line with current best practices, or as close as possible if the mobile operating system does not support the recommended standards.</t>
  </si>
  <si>
    <t xml:space="preserve">5.3</t>
  </si>
  <si>
    <t xml:space="preserve">MSTG-NETWORK-3</t>
  </si>
  <si>
    <t xml:space="preserve">The app verifies the X.509 certificate of the remote endpoint when the secure channel is established. Only certificates signed by a trusted CA are accepted.</t>
  </si>
  <si>
    <t xml:space="preserve">5.4</t>
  </si>
  <si>
    <t xml:space="preserve">MSTG-NETWORK-4</t>
  </si>
  <si>
    <t xml:space="preserve">The app either uses its own certificate store, or pins the endpoint certificate or public key, and subsequently does not establish connections with endpoints that offer a different certificate or key, even if signed by a trusted CA.</t>
  </si>
  <si>
    <t xml:space="preserve">5.5</t>
  </si>
  <si>
    <t xml:space="preserve">MSTG-NETWORK-5</t>
  </si>
  <si>
    <t xml:space="preserve">The app doesn't rely on a single insecure communication channel (email or SMS) for critical operations, such as enrollments and account recovery.</t>
  </si>
  <si>
    <t xml:space="preserve">5.6</t>
  </si>
  <si>
    <t xml:space="preserve">MSTG-NETWORK-6</t>
  </si>
  <si>
    <t xml:space="preserve">The app only depends on up-to-date connectivity and security libraries.</t>
  </si>
  <si>
    <t xml:space="preserve">V6</t>
  </si>
  <si>
    <t xml:space="preserve">Platform Interaction</t>
  </si>
  <si>
    <t xml:space="preserve">6.1</t>
  </si>
  <si>
    <t xml:space="preserve">MSTG-PLATFORM-1</t>
  </si>
  <si>
    <t xml:space="preserve">The app only requests the minimum set of permissions necessary.</t>
  </si>
  <si>
    <t xml:space="preserve">6.2</t>
  </si>
  <si>
    <t xml:space="preserve">MSTG-PLATFORM-2</t>
  </si>
  <si>
    <t xml:space="preserve">All inputs from external sources and the user are validated and if necessary sanitized. This includes data received via the UI, IPC mechanisms such as intents, custom URLs, and network sources.</t>
  </si>
  <si>
    <t xml:space="preserve">6.3</t>
  </si>
  <si>
    <t xml:space="preserve">MSTG-PLATFORM-3</t>
  </si>
  <si>
    <t xml:space="preserve">The app does not export sensitive functionality via custom URL schemes, unless these mechanisms are properly protected.</t>
  </si>
  <si>
    <t xml:space="preserve">6.4</t>
  </si>
  <si>
    <t xml:space="preserve">MSTG-PLATFORM-4</t>
  </si>
  <si>
    <t xml:space="preserve">The app does not export sensitive functionality through IPC facilities, unless these mechanisms are properly protected.</t>
  </si>
  <si>
    <t xml:space="preserve">6.5</t>
  </si>
  <si>
    <t xml:space="preserve">MSTG-PLATFORM-5</t>
  </si>
  <si>
    <t xml:space="preserve">JavaScript is disabled in WebViews unless explicitly required.</t>
  </si>
  <si>
    <t xml:space="preserve">6.6</t>
  </si>
  <si>
    <t xml:space="preserve">MSTG-PLATFORM-6</t>
  </si>
  <si>
    <t xml:space="preserve">WebViews are configured to allow only the minimum set of protocol handlers required (ideally, only https is supported). Potentially dangerous handlers, such as file, tel and app-id, are disabled.</t>
  </si>
  <si>
    <t xml:space="preserve">6.7</t>
  </si>
  <si>
    <t xml:space="preserve">MSTG-PLATFORM-7</t>
  </si>
  <si>
    <t xml:space="preserve">If native methods of the app are exposed to a WebView, verify that the WebView only renders JavaScript contained within the app package.</t>
  </si>
  <si>
    <t xml:space="preserve">6.8</t>
  </si>
  <si>
    <t xml:space="preserve">MSTG-PLATFORM-8</t>
  </si>
  <si>
    <t xml:space="preserve">Object deserialization, if any, is implemented using safe serialization APIs.</t>
  </si>
  <si>
    <t xml:space="preserve">V7</t>
  </si>
  <si>
    <t xml:space="preserve">Code Quality and Build Settings</t>
  </si>
  <si>
    <t xml:space="preserve">7.1</t>
  </si>
  <si>
    <t xml:space="preserve">MSTG-CODE-1</t>
  </si>
  <si>
    <t xml:space="preserve">The app is signed and provisioned with a valid certificate, of which the private key is properly protected.</t>
  </si>
  <si>
    <t xml:space="preserve">7.2</t>
  </si>
  <si>
    <t xml:space="preserve">MSTG-CODE-2</t>
  </si>
  <si>
    <t xml:space="preserve">The app has been built in release mode, with settings appropriate for a release build (e.g. non-debuggable).</t>
  </si>
  <si>
    <t xml:space="preserve">7.3</t>
  </si>
  <si>
    <t xml:space="preserve">MSTG-CODE-3</t>
  </si>
  <si>
    <t xml:space="preserve">Debugging symbols have been removed from native binaries.</t>
  </si>
  <si>
    <t xml:space="preserve">7.4</t>
  </si>
  <si>
    <t xml:space="preserve">MSTG-CODE-4</t>
  </si>
  <si>
    <t xml:space="preserve">Debugging code has been removed, and the app does not log verbose errors or debugging messages.</t>
  </si>
  <si>
    <t xml:space="preserve">7.5</t>
  </si>
  <si>
    <t xml:space="preserve">MSTG-CODE-5</t>
  </si>
  <si>
    <t xml:space="preserve">All third party components used by the mobile app, such as libraries and frameworks, are identified, and checked for known vulnerabilities.</t>
  </si>
  <si>
    <t xml:space="preserve">7.6</t>
  </si>
  <si>
    <t xml:space="preserve">MSTG-CODE-6</t>
  </si>
  <si>
    <t xml:space="preserve">The app catches and handles possible exceptions.</t>
  </si>
  <si>
    <t xml:space="preserve">7.7</t>
  </si>
  <si>
    <t xml:space="preserve">MSTG-CODE-7</t>
  </si>
  <si>
    <t xml:space="preserve">Error handling logic in security controls denies access by default.</t>
  </si>
  <si>
    <t xml:space="preserve">7.8</t>
  </si>
  <si>
    <t xml:space="preserve">MSTG-CODE-8</t>
  </si>
  <si>
    <t xml:space="preserve">In unmanaged code, memory is allocated, freed and used securely.</t>
  </si>
  <si>
    <t xml:space="preserve">7.9</t>
  </si>
  <si>
    <t xml:space="preserve">MSTG-CODE-9</t>
  </si>
  <si>
    <t xml:space="preserve">Free security features offered by the toolchain, such as byte-code minification, stack protection, PIE support and automatic reference counting, are activated.</t>
  </si>
  <si>
    <t xml:space="preserve">Legend</t>
  </si>
  <si>
    <t xml:space="preserve">Symbol</t>
  </si>
  <si>
    <t xml:space="preserve">Definition</t>
  </si>
  <si>
    <t xml:space="preserve">Pass</t>
  </si>
  <si>
    <t xml:space="preserve">Requirement is applicable to mobile App and implemented according to best practices.</t>
  </si>
  <si>
    <t xml:space="preserve">Fail</t>
  </si>
  <si>
    <t xml:space="preserve">Requirement is applicable to mobile App but not fulfilled. </t>
  </si>
  <si>
    <t xml:space="preserve">Requirement is not applicable to mobile App.</t>
  </si>
  <si>
    <t xml:space="preserve">Resiliency against Reverse Engineering - Android</t>
  </si>
  <si>
    <t xml:space="preserve">Resiliency Against Reverse Engineering Requirements</t>
  </si>
  <si>
    <t xml:space="preserve">R</t>
  </si>
  <si>
    <t xml:space="preserve">Procédure de Test</t>
  </si>
  <si>
    <t xml:space="preserve">Impede Dynamic Analysis and Tampering</t>
  </si>
  <si>
    <t xml:space="preserve">8.1</t>
  </si>
  <si>
    <t xml:space="preserve">MSTG-RESILIENCE-1</t>
  </si>
  <si>
    <t xml:space="preserve">The app detects, and responds to, the presence of a rooted or jailbroken device either by alerting the user or terminating the app.</t>
  </si>
  <si>
    <t xml:space="preserve">8.2</t>
  </si>
  <si>
    <t xml:space="preserve">MSTG-RESILIENCE-2</t>
  </si>
  <si>
    <t xml:space="preserve">The app prevents debugging and/or detects, and responds to, a debugger being attached. All available debugging protocols must be covered.</t>
  </si>
  <si>
    <t xml:space="preserve">8.3</t>
  </si>
  <si>
    <t xml:space="preserve">MSTG-RESILIENCE-3</t>
  </si>
  <si>
    <t xml:space="preserve">The app detects, and responds to, tampering with executable files and critical data within its own sandbox.</t>
  </si>
  <si>
    <t xml:space="preserve">8.4</t>
  </si>
  <si>
    <t xml:space="preserve">MSTG-RESILIENCE-4</t>
  </si>
  <si>
    <t xml:space="preserve">The app detects, and responds to, the presence of widely used reverse engineering tools and frameworks on the device.</t>
  </si>
  <si>
    <t xml:space="preserve">8.5</t>
  </si>
  <si>
    <t xml:space="preserve">MSTG-RESILIENCE-5</t>
  </si>
  <si>
    <t xml:space="preserve">The app detects, and responds to, being run in an emulator.</t>
  </si>
  <si>
    <t xml:space="preserve">8.6</t>
  </si>
  <si>
    <t xml:space="preserve">MSTG-RESILIENCE-6</t>
  </si>
  <si>
    <t xml:space="preserve">The app detects, and responds to, tampering the code and data in its own memory space.</t>
  </si>
  <si>
    <t xml:space="preserve">8.7</t>
  </si>
  <si>
    <t xml:space="preserve">MSTG-RESILIENCE-7</t>
  </si>
  <si>
    <t xml:space="preserve">The app implements multiple mechanisms in each defense category (8.1 to 8.6). Note that resiliency scales with the amount, diversity of the originality of the mechanisms used.</t>
  </si>
  <si>
    <t xml:space="preserve"> -</t>
  </si>
  <si>
    <t xml:space="preserve">8.8</t>
  </si>
  <si>
    <t xml:space="preserve">MSTG-RESILIENCE-8</t>
  </si>
  <si>
    <t xml:space="preserve">The detection mechanisms trigger responses of different types, including delayed and stealthy responses.</t>
  </si>
  <si>
    <t xml:space="preserve">-</t>
  </si>
  <si>
    <t xml:space="preserve">8.9</t>
  </si>
  <si>
    <t xml:space="preserve">MSTG-RESILIENCE-9</t>
  </si>
  <si>
    <t xml:space="preserve">Obfuscation is applied to programmatic defenses, which in turn impede de-obfuscation via dynamic analysis.</t>
  </si>
  <si>
    <t xml:space="preserve">Device Binding</t>
  </si>
  <si>
    <t xml:space="preserve">8.10</t>
  </si>
  <si>
    <t xml:space="preserve">MSTG-RESILIENCE-10</t>
  </si>
  <si>
    <t xml:space="preserve">The app implements a 'device binding' functionality using a device fingerprint derived from multiple properties unique to the device.</t>
  </si>
  <si>
    <t xml:space="preserve">Impede Comprehension</t>
  </si>
  <si>
    <t xml:space="preserve">8.11</t>
  </si>
  <si>
    <t xml:space="preserve">MSTG-RESILIENCE-11</t>
  </si>
  <si>
    <t xml:space="preserve">All executable files and libraries belonging to the app are either encrypted on the file level and/or important code and data segments inside the executables are encrypted or packed. Trivial static analysis does not reveal important code or data.</t>
  </si>
  <si>
    <t xml:space="preserve">8.12</t>
  </si>
  <si>
    <t xml:space="preserve">MSTG-RESILIENCE-12</t>
  </si>
  <si>
    <t xml:space="preserve">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</si>
  <si>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 xml:space="preserve">Mobile Application Security Requirements - iOS</t>
  </si>
  <si>
    <t xml:space="preserve">Resiliency Against Reverse Engineering - iOS</t>
  </si>
  <si>
    <t xml:space="preserve">XLS Version History</t>
  </si>
  <si>
    <t xml:space="preserve">Name</t>
  </si>
  <si>
    <t xml:space="preserve">MASVS version</t>
  </si>
  <si>
    <t xml:space="preserve">Date</t>
  </si>
  <si>
    <t xml:space="preserve">Alexander Antukh (Opera Software)</t>
  </si>
  <si>
    <t xml:space="preserve">Initial draft</t>
  </si>
  <si>
    <t xml:space="preserve">Sven Schleier </t>
  </si>
  <si>
    <t xml:space="preserve">Merging of three diffeent templates</t>
  </si>
  <si>
    <t xml:space="preserve">Abdessamad Temmar</t>
  </si>
  <si>
    <t xml:space="preserve">Adding Spider Chart</t>
  </si>
  <si>
    <t xml:space="preserve">Bernhard Mueller</t>
  </si>
  <si>
    <t xml:space="preserve">0.8.1</t>
  </si>
  <si>
    <t xml:space="preserve">Rework, adding links to Testing Guide</t>
  </si>
  <si>
    <t xml:space="preserve">0.9.2</t>
  </si>
  <si>
    <t xml:space="preserve">QA (and sync version number with MASVS)</t>
  </si>
  <si>
    <t xml:space="preserve">0.9.3</t>
  </si>
  <si>
    <t xml:space="preserve">Sync with MASVS (merge 7.9 into 7.8)</t>
  </si>
  <si>
    <t xml:space="preserve">Sync with MASVS (update requirements of domain 4 and R)</t>
  </si>
  <si>
    <t xml:space="preserve">0.9.4</t>
  </si>
  <si>
    <t xml:space="preserve">Sync with MASVS (update requirements of domain 1, 4 and 6)</t>
  </si>
  <si>
    <t xml:space="preserve">1.0</t>
  </si>
  <si>
    <t xml:space="preserve">Sync with MASVS (update requirements of domain 3 and 8)</t>
  </si>
  <si>
    <t xml:space="preserve">Sync with MASVS (update requirements of domain 2), change links to new Gitbook</t>
  </si>
  <si>
    <t xml:space="preserve">Abderrahmane Aftahi</t>
  </si>
  <si>
    <t xml:space="preserve">1.1.0.1</t>
  </si>
  <si>
    <t xml:space="preserve">Translating to French based on MASVS 1.1.1</t>
  </si>
  <si>
    <t xml:space="preserve">Romuald Szkudlarek</t>
  </si>
  <si>
    <t xml:space="preserve">1.1.0.2</t>
  </si>
  <si>
    <t xml:space="preserve">Georges Bolssens</t>
  </si>
  <si>
    <t xml:space="preserve">1.1.0.3</t>
  </si>
  <si>
    <t xml:space="preserve">1.1.0</t>
  </si>
  <si>
    <r>
      <rPr>
        <b val="true"/>
        <sz val="12"/>
        <color rgb="FF000000"/>
        <rFont val="Calibri"/>
        <family val="2"/>
        <charset val="1"/>
      </rPr>
      <t xml:space="preserve">Sync with MASVS/MSTG v1.1.0
</t>
    </r>
    <r>
      <rPr>
        <sz val="12"/>
        <color rgb="FF000000"/>
        <rFont val="Calibri"/>
        <family val="0"/>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val="true"/>
        <sz val="12"/>
        <color rgb="FF000000"/>
        <rFont val="Calibri"/>
        <family val="2"/>
        <charset val="1"/>
      </rPr>
      <t xml:space="preserve">
Coupling the checklist version to a specific MASVS/MSTG versio</t>
    </r>
    <r>
      <rPr>
        <sz val="12"/>
        <color rgb="FF000000"/>
        <rFont val="Calibri"/>
        <family val="0"/>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val="true"/>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val="true"/>
        <sz val="12"/>
        <color rgb="FF000000"/>
        <rFont val="Calibri"/>
        <family val="2"/>
        <charset val="1"/>
      </rPr>
      <t xml:space="preserve">
Housekeeping/Mis</t>
    </r>
    <r>
      <rPr>
        <sz val="12"/>
        <color rgb="FF000000"/>
        <rFont val="Calibri"/>
        <family val="2"/>
        <charset val="1"/>
      </rPr>
      <t xml:space="preserve">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</si>
  <si>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 xml:space="preserve">1.1.0.4</t>
  </si>
  <si>
    <t xml:space="preserve">Updating the lnk to the 1.1.0 version of the guide</t>
  </si>
  <si>
    <t xml:space="preserve">1.1.0.5</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</si>
  <si>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</si>
  <si>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1.1.0.6</t>
  </si>
  <si>
    <t xml:space="preserve">
Added 0x06 hyperlink to MSTG for V5.6 on iOS (previously blank)
Added a second hyperlink where feasible</t>
  </si>
  <si>
    <t xml:space="preserve">1.1.0.7</t>
  </si>
  <si>
    <t xml:space="preserve">Adjusted headings to facilitate having 2 links to the MSTG
Adding 0x05 hyperlink to MSTG for Android-V8.11 (previously blank)
Cosmetics (Top-Left alignment, WordWrap, fit-to-width and -height)</t>
  </si>
  <si>
    <t xml:space="preserve">1.1.1.1</t>
  </si>
  <si>
    <r>
      <rPr>
        <b val="true"/>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</si>
  <si>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 xml:space="preserve">1.1.1.2</t>
  </si>
  <si>
    <t xml:space="preserve">Correcting the Link to the MSTG repo and adding a link to the MASVS repo</t>
  </si>
  <si>
    <t xml:space="preserve">1.1.1.3</t>
  </si>
  <si>
    <t xml:space="preserve">Synchronizing the requirements wording in excel with the MASVS
changes:
2.9</t>
  </si>
  <si>
    <t xml:space="preserve">Updating the link 2.12 for IOS </t>
  </si>
  <si>
    <t xml:space="preserve">Ensure that tiles are in sync on Excel and MSTG</t>
  </si>
  <si>
    <t xml:space="preserve">1.1.2</t>
  </si>
  <si>
    <t xml:space="preserve">Updates:
- Adding the MSTG-IDs
- Covering the V1 MSTG links</t>
  </si>
</sst>
</file>

<file path=xl/styles.xml><?xml version="1.0" encoding="utf-8"?>
<styleSheet xmlns="http://schemas.openxmlformats.org/spreadsheetml/2006/main">
  <numFmts count="9">
    <numFmt numFmtId="164" formatCode="General"/>
    <numFmt numFmtId="165" formatCode="General"/>
    <numFmt numFmtId="166" formatCode="[&lt;=9999999]###\-####;\(###&quot;) &quot;###\-####"/>
    <numFmt numFmtId="167" formatCode="0"/>
    <numFmt numFmtId="168" formatCode="0%"/>
    <numFmt numFmtId="169" formatCode="0.00%"/>
    <numFmt numFmtId="170" formatCode="#,##0.00_);\(#,##0.00\)"/>
    <numFmt numFmtId="171" formatCode="@"/>
    <numFmt numFmtId="172" formatCode="dd/mm/yyyy"/>
  </numFmts>
  <fonts count="40">
    <font>
      <sz val="12"/>
      <color rgb="FF000000"/>
      <name val="Calibri"/>
      <family val="2"/>
      <charset val="1"/>
    </font>
    <font>
      <sz val="10"/>
      <name val="Arial"/>
      <family val="0"/>
    </font>
    <font>
      <sz val="10"/>
      <name val="Arial"/>
      <family val="0"/>
    </font>
    <font>
      <sz val="10"/>
      <name val="Arial"/>
      <family val="0"/>
    </font>
    <font>
      <b val="true"/>
      <sz val="14"/>
      <name val="Trebuchet MS"/>
      <family val="2"/>
      <charset val="1"/>
    </font>
    <font>
      <sz val="14"/>
      <name val="Trebuchet MS"/>
      <family val="2"/>
      <charset val="1"/>
    </font>
    <font>
      <sz val="12"/>
      <color rgb="FF000000"/>
      <name val="Trebuchet MS"/>
      <family val="2"/>
      <charset val="1"/>
    </font>
    <font>
      <b val="true"/>
      <sz val="10"/>
      <name val="Trebuchet MS"/>
      <family val="2"/>
      <charset val="1"/>
    </font>
    <font>
      <u val="single"/>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val="true"/>
      <sz val="10"/>
      <color rgb="FF000000"/>
      <name val="Trebuchet MS"/>
      <family val="2"/>
      <charset val="1"/>
    </font>
    <font>
      <b val="true"/>
      <sz val="10"/>
      <color rgb="FFFFFFFF"/>
      <name val="Trebuchet MS"/>
      <family val="2"/>
      <charset val="1"/>
    </font>
    <font>
      <sz val="10"/>
      <color rgb="FF000000"/>
      <name val="Arial"/>
      <family val="2"/>
      <charset val="1"/>
    </font>
    <font>
      <sz val="72"/>
      <color rgb="FF000000"/>
      <name val="Arial"/>
      <family val="2"/>
      <charset val="1"/>
    </font>
    <font>
      <u val="single"/>
      <sz val="11"/>
      <color rgb="FFFFFFFF"/>
      <name val="Trebuchet MS"/>
      <family val="2"/>
      <charset val="1"/>
    </font>
    <font>
      <b val="true"/>
      <u val="single"/>
      <sz val="13"/>
      <color rgb="FF000000"/>
      <name val="Trebuchet MS"/>
      <family val="2"/>
    </font>
    <font>
      <sz val="9"/>
      <color rgb="FF000000"/>
      <name val="Arial"/>
      <family val="2"/>
    </font>
    <font>
      <sz val="10"/>
      <color rgb="FF000000"/>
      <name val="Arial"/>
      <family val="2"/>
    </font>
    <font>
      <sz val="8.45"/>
      <color rgb="FF000000"/>
      <name val="Arial"/>
      <family val="2"/>
    </font>
    <font>
      <b val="true"/>
      <sz val="14"/>
      <color rgb="FF000000"/>
      <name val="Calibri"/>
      <family val="0"/>
      <charset val="1"/>
    </font>
    <font>
      <sz val="12"/>
      <color rgb="FF000000"/>
      <name val="Calibri"/>
      <family val="0"/>
      <charset val="1"/>
    </font>
    <font>
      <b val="true"/>
      <sz val="11"/>
      <color rgb="FFFFFFFF"/>
      <name val="Calibri"/>
      <family val="0"/>
      <charset val="1"/>
    </font>
    <font>
      <b val="true"/>
      <sz val="11"/>
      <color rgb="FF000000"/>
      <name val="Calibri"/>
      <family val="0"/>
      <charset val="1"/>
    </font>
    <font>
      <sz val="11"/>
      <name val="Calibri"/>
      <family val="2"/>
      <charset val="1"/>
    </font>
    <font>
      <b val="true"/>
      <sz val="11"/>
      <color rgb="FFFFFFFF"/>
      <name val="Calibri"/>
      <family val="2"/>
      <charset val="1"/>
    </font>
    <font>
      <b val="true"/>
      <sz val="11"/>
      <name val="Calibri"/>
      <family val="0"/>
      <charset val="1"/>
    </font>
    <font>
      <b val="true"/>
      <sz val="11"/>
      <name val="Calibri"/>
      <family val="2"/>
      <charset val="1"/>
    </font>
    <font>
      <b val="true"/>
      <i val="true"/>
      <u val="single"/>
      <sz val="11"/>
      <name val="Calibri"/>
      <family val="2"/>
      <charset val="1"/>
    </font>
    <font>
      <sz val="11"/>
      <color rgb="FF000000"/>
      <name val="Calibri"/>
      <family val="2"/>
      <charset val="1"/>
    </font>
    <font>
      <u val="single"/>
      <sz val="11"/>
      <color rgb="FF5F5F5F"/>
      <name val="Calibri"/>
      <family val="0"/>
      <charset val="1"/>
    </font>
    <font>
      <u val="single"/>
      <sz val="11"/>
      <color rgb="FF5F5F5F"/>
      <name val="Calibri"/>
      <family val="2"/>
      <charset val="1"/>
    </font>
    <font>
      <sz val="12"/>
      <color rgb="FFFF0000"/>
      <name val="Calibri"/>
      <family val="2"/>
      <charset val="1"/>
    </font>
    <font>
      <sz val="11"/>
      <color rgb="FF000000"/>
      <name val="Calibri"/>
      <family val="0"/>
      <charset val="1"/>
    </font>
    <font>
      <b val="true"/>
      <sz val="14"/>
      <color rgb="FF000000"/>
      <name val="Calibri"/>
      <family val="2"/>
      <charset val="1"/>
    </font>
    <font>
      <b val="true"/>
      <sz val="12"/>
      <color rgb="FF5F5F5F"/>
      <name val="Calibri"/>
      <family val="2"/>
      <charset val="1"/>
    </font>
    <font>
      <b val="true"/>
      <sz val="12"/>
      <color rgb="FF000000"/>
      <name val="Calibri"/>
      <family val="2"/>
      <charset val="1"/>
    </font>
    <font>
      <b val="true"/>
      <sz val="12"/>
      <color rgb="FF000000"/>
      <name val="Calibri"/>
      <family val="0"/>
      <charset val="1"/>
    </font>
    <font>
      <sz val="12"/>
      <name val="Calibri"/>
      <family val="2"/>
      <charset val="1"/>
    </font>
  </fonts>
  <fills count="13">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s>
  <borders count="24">
    <border diagonalUp="false" diagonalDown="false">
      <left/>
      <right/>
      <top/>
      <bottom/>
      <diagonal/>
    </border>
    <border diagonalUp="false" diagonalDown="false">
      <left style="thin">
        <color rgb="FF333333"/>
      </left>
      <right style="thin"/>
      <top style="thin">
        <color rgb="FF333333"/>
      </top>
      <bottom style="thin">
        <color rgb="FF333333"/>
      </bottom>
      <diagonal/>
    </border>
    <border diagonalUp="false" diagonalDown="false">
      <left/>
      <right style="thin"/>
      <top style="thin">
        <color rgb="FF333333"/>
      </top>
      <bottom style="thin">
        <color rgb="FF333333"/>
      </bottom>
      <diagonal/>
    </border>
    <border diagonalUp="false" diagonalDown="false">
      <left style="thin">
        <color rgb="FF333333"/>
      </left>
      <right/>
      <top style="thin">
        <color rgb="FF333333"/>
      </top>
      <bottom/>
      <diagonal/>
    </border>
    <border diagonalUp="false" diagonalDown="false">
      <left/>
      <right/>
      <top style="thin">
        <color rgb="FF333333"/>
      </top>
      <bottom/>
      <diagonal/>
    </border>
    <border diagonalUp="false" diagonalDown="false">
      <left/>
      <right style="thin"/>
      <top style="thin">
        <color rgb="FF333333"/>
      </top>
      <bottom/>
      <diagonal/>
    </border>
    <border diagonalUp="false" diagonalDown="false">
      <left style="thin"/>
      <right style="thin"/>
      <top style="thin"/>
      <bottom style="thin"/>
      <diagonal/>
    </border>
    <border diagonalUp="false" diagonalDown="false">
      <left/>
      <right style="thin"/>
      <top/>
      <bottom style="thin">
        <color rgb="FF333333"/>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color rgb="FF333333"/>
      </left>
      <right style="thin">
        <color rgb="FF333333"/>
      </right>
      <top/>
      <bottom style="thin">
        <color rgb="FF333333"/>
      </bottom>
      <diagonal/>
    </border>
    <border diagonalUp="false" diagonalDown="false">
      <left style="thin">
        <color rgb="FF333333"/>
      </left>
      <right/>
      <top style="thin">
        <color rgb="FF333333"/>
      </top>
      <bottom style="thin">
        <color rgb="FF333333"/>
      </bottom>
      <diagonal/>
    </border>
    <border diagonalUp="false" diagonalDown="false">
      <left/>
      <right/>
      <top style="thin">
        <color rgb="FF333333"/>
      </top>
      <bottom style="thin">
        <color rgb="FF333333"/>
      </bottom>
      <diagonal/>
    </border>
    <border diagonalUp="false" diagonalDown="false">
      <left/>
      <right style="thin">
        <color rgb="FF333333"/>
      </right>
      <top style="thin">
        <color rgb="FF333333"/>
      </top>
      <bottom style="thin">
        <color rgb="FF333333"/>
      </bottom>
      <diagonal/>
    </border>
    <border diagonalUp="false" diagonalDown="false">
      <left style="medium"/>
      <right style="medium"/>
      <top style="medium"/>
      <bottom style="medium"/>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color rgb="FFFFFFFF"/>
      </left>
      <right style="thin">
        <color rgb="FFFFFFFF"/>
      </right>
      <top style="thin">
        <color rgb="FFFFFFFF"/>
      </top>
      <bottom style="thin">
        <color rgb="FFFFFFF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general" vertical="center" textRotation="0" wrapText="false" indent="0" shrinkToFit="false"/>
      <protection locked="true" hidden="false"/>
    </xf>
    <xf numFmtId="164" fontId="7" fillId="3" borderId="4" xfId="0" applyFont="true" applyBorder="true" applyAlignment="true" applyProtection="true">
      <alignment horizontal="general" vertical="center" textRotation="0" wrapText="false" indent="0" shrinkToFit="false"/>
      <protection locked="true" hidden="false"/>
    </xf>
    <xf numFmtId="164" fontId="7" fillId="3" borderId="5" xfId="0" applyFont="true" applyBorder="tru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left"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7" fillId="0" borderId="8" xfId="0" applyFont="true" applyBorder="true" applyAlignment="true" applyProtection="true">
      <alignment horizontal="left" vertical="center" textRotation="0" wrapText="false" indent="0" shrinkToFit="false"/>
      <protection locked="true" hidden="false"/>
    </xf>
    <xf numFmtId="165" fontId="8" fillId="0" borderId="7" xfId="20" applyFont="false" applyBorder="true" applyAlignment="true" applyProtection="true">
      <alignment horizontal="general" vertical="center" textRotation="0" wrapText="false" indent="0" shrinkToFit="false"/>
      <protection locked="true" hidden="false"/>
    </xf>
    <xf numFmtId="164" fontId="7" fillId="0" borderId="9" xfId="0" applyFont="true" applyBorder="true" applyAlignment="true" applyProtection="true">
      <alignment horizontal="general" vertical="center" textRotation="0" wrapText="false" indent="0" shrinkToFit="false"/>
      <protection locked="true" hidden="false"/>
    </xf>
    <xf numFmtId="164" fontId="9" fillId="0" borderId="1" xfId="0" applyFont="true" applyBorder="true" applyAlignment="true" applyProtection="true">
      <alignment horizontal="left" vertical="center" textRotation="0" wrapText="true" indent="0" shrinkToFit="false"/>
      <protection locked="false" hidden="false"/>
    </xf>
    <xf numFmtId="165" fontId="8" fillId="0" borderId="1" xfId="20" applyFont="false" applyBorder="true" applyAlignment="true" applyProtection="true">
      <alignment horizontal="left" vertical="center" textRotation="0" wrapText="tru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4" fontId="7" fillId="0" borderId="8" xfId="0" applyFont="true" applyBorder="true" applyAlignment="true" applyProtection="true">
      <alignment horizontal="general" vertical="center" textRotation="0" wrapText="false" indent="0" shrinkToFit="false"/>
      <protection locked="true" hidden="false"/>
    </xf>
    <xf numFmtId="164" fontId="7" fillId="3" borderId="10" xfId="0" applyFont="true" applyBorder="true" applyAlignment="true" applyProtection="true">
      <alignment horizontal="general" vertical="center" textRotation="0" wrapText="false" indent="0" shrinkToFit="false"/>
      <protection locked="true" hidden="false"/>
    </xf>
    <xf numFmtId="164" fontId="7" fillId="3" borderId="11" xfId="0" applyFont="true" applyBorder="true" applyAlignment="true" applyProtection="true">
      <alignment horizontal="general" vertical="center" textRotation="0" wrapText="false" indent="0" shrinkToFit="false"/>
      <protection locked="true" hidden="false"/>
    </xf>
    <xf numFmtId="164" fontId="7" fillId="3" borderId="2" xfId="0" applyFont="true" applyBorder="true" applyAlignment="true" applyProtection="true">
      <alignment horizontal="general" vertical="center" textRotation="0" wrapText="false" indent="0" shrinkToFit="false"/>
      <protection locked="true" hidden="false"/>
    </xf>
    <xf numFmtId="164" fontId="7" fillId="0" borderId="10" xfId="0" applyFont="true" applyBorder="true" applyAlignment="true" applyProtection="true">
      <alignment horizontal="general" vertical="center" textRotation="0" wrapText="false" indent="0" shrinkToFit="false"/>
      <protection locked="true" hidden="false"/>
    </xf>
    <xf numFmtId="164" fontId="7" fillId="0" borderId="12" xfId="0" applyFont="true" applyBorder="true" applyAlignment="true" applyProtection="true">
      <alignment horizontal="general" vertical="center" textRotation="0" wrapText="false" indent="0" shrinkToFit="false"/>
      <protection locked="true" hidden="false"/>
    </xf>
    <xf numFmtId="164" fontId="7" fillId="0" borderId="8" xfId="0" applyFont="true" applyBorder="true" applyAlignment="true" applyProtection="true">
      <alignment horizontal="general" vertical="center" textRotation="0" wrapText="true" indent="0" shrinkToFit="false"/>
      <protection locked="true" hidden="false"/>
    </xf>
    <xf numFmtId="164" fontId="6" fillId="4" borderId="1" xfId="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4" fontId="10" fillId="0" borderId="2" xfId="0" applyFont="true" applyBorder="true" applyAlignment="true" applyProtection="true">
      <alignment horizontal="general" vertical="center" textRotation="0" wrapText="true" indent="0" shrinkToFit="false"/>
      <protection locked="false" hidden="false"/>
    </xf>
    <xf numFmtId="166" fontId="10" fillId="0" borderId="2" xfId="0" applyFont="true" applyBorder="true" applyAlignment="true" applyProtection="true">
      <alignment horizontal="general" vertical="center" textRotation="0" wrapText="true" indent="0" shrinkToFit="false"/>
      <protection locked="fals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7" fillId="3" borderId="13" xfId="0" applyFont="true" applyBorder="true" applyAlignment="true" applyProtection="tru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3" fillId="5" borderId="0" xfId="0" applyFont="true" applyBorder="true" applyAlignment="true" applyProtection="false">
      <alignment horizontal="center" vertical="center" textRotation="0" wrapText="true" indent="0" shrinkToFit="false"/>
      <protection locked="true" hidden="false"/>
    </xf>
    <xf numFmtId="164" fontId="10" fillId="5" borderId="0" xfId="0" applyFont="true" applyBorder="true" applyAlignment="true" applyProtection="false">
      <alignment horizontal="left" vertical="bottom" textRotation="0" wrapText="true" indent="0" shrinkToFit="false"/>
      <protection locked="true" hidden="false"/>
    </xf>
    <xf numFmtId="164" fontId="14" fillId="0" borderId="13" xfId="0" applyFont="true" applyBorder="true" applyAlignment="true" applyProtection="false">
      <alignment horizontal="center" vertical="bottom" textRotation="0" wrapText="false" indent="0" shrinkToFit="false"/>
      <protection locked="true" hidden="false"/>
    </xf>
    <xf numFmtId="164" fontId="10" fillId="5" borderId="0" xfId="0" applyFont="true" applyBorder="true" applyAlignment="false" applyProtection="false">
      <alignment horizontal="general" vertical="bottom" textRotation="0" wrapText="false" indent="0" shrinkToFit="false"/>
      <protection locked="true" hidden="false"/>
    </xf>
    <xf numFmtId="167" fontId="15" fillId="0" borderId="13" xfId="0" applyFont="true" applyBorder="true" applyAlignment="true" applyProtection="false">
      <alignment horizontal="center" vertical="center" textRotation="0" wrapText="false" indent="0" shrinkToFit="false"/>
      <protection locked="true" hidden="false"/>
    </xf>
    <xf numFmtId="164" fontId="10" fillId="5" borderId="0" xfId="0" applyFont="true" applyBorder="true" applyAlignment="true" applyProtection="true">
      <alignment horizontal="center" vertical="center" textRotation="0" wrapText="false" indent="0" shrinkToFit="false"/>
      <protection locked="true" hidden="false"/>
    </xf>
    <xf numFmtId="164" fontId="9" fillId="5" borderId="0" xfId="0" applyFont="true" applyBorder="true" applyAlignment="true" applyProtection="false">
      <alignment horizontal="center" vertical="center" textRotation="0" wrapText="true" indent="0" shrinkToFit="false"/>
      <protection locked="true" hidden="false"/>
    </xf>
    <xf numFmtId="168" fontId="10" fillId="5" borderId="0" xfId="0" applyFont="true" applyBorder="true" applyAlignment="true" applyProtection="false">
      <alignment horizontal="right" vertical="center" textRotation="0" wrapText="false" indent="1"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6" fillId="6" borderId="14" xfId="20" applyFont="true" applyBorder="true" applyAlignment="true" applyProtection="tru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bottom" textRotation="0" wrapText="false" indent="0" shrinkToFit="false"/>
      <protection locked="true" hidden="false"/>
    </xf>
    <xf numFmtId="164" fontId="16" fillId="6" borderId="14" xfId="20" applyFont="true" applyBorder="true" applyAlignment="true" applyProtection="true">
      <alignment horizontal="general" vertical="center" textRotation="0" wrapText="false" indent="0" shrinkToFit="false"/>
      <protection locked="true" hidden="false"/>
    </xf>
    <xf numFmtId="165" fontId="11" fillId="0" borderId="6" xfId="0" applyFont="true" applyBorder="true" applyAlignment="false" applyProtection="false">
      <alignment horizontal="general" vertical="bottom" textRotation="0" wrapText="false" indent="0" shrinkToFit="false"/>
      <protection locked="true" hidden="false"/>
    </xf>
    <xf numFmtId="165" fontId="11" fillId="0" borderId="14" xfId="0" applyFont="true" applyBorder="true" applyAlignment="false" applyProtection="false">
      <alignment horizontal="general" vertical="bottom" textRotation="0" wrapText="false" indent="0" shrinkToFit="false"/>
      <protection locked="true" hidden="false"/>
    </xf>
    <xf numFmtId="169" fontId="11" fillId="0" borderId="6" xfId="0" applyFont="true" applyBorder="true" applyAlignment="false" applyProtection="false">
      <alignment horizontal="general" vertical="bottom" textRotation="0" wrapText="false" indent="0" shrinkToFit="false"/>
      <protection locked="true" hidden="false"/>
    </xf>
    <xf numFmtId="165" fontId="11" fillId="0" borderId="6" xfId="0" applyFont="true" applyBorder="true" applyAlignment="false" applyProtection="false">
      <alignment horizontal="general" vertical="bottom" textRotation="0" wrapText="false" indent="0" shrinkToFit="false"/>
      <protection locked="true" hidden="false"/>
    </xf>
    <xf numFmtId="165" fontId="11" fillId="0" borderId="1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1"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left" vertical="top" textRotation="0" wrapText="false" indent="0" shrinkToFit="false"/>
      <protection locked="true" hidden="false"/>
    </xf>
    <xf numFmtId="171" fontId="22"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top" textRotation="0" wrapText="tru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1" fontId="23" fillId="7" borderId="15" xfId="0" applyFont="true" applyBorder="true" applyAlignment="true" applyProtection="false">
      <alignment horizontal="center" vertical="center" textRotation="0" wrapText="true" indent="0" shrinkToFit="false"/>
      <protection locked="true" hidden="false"/>
    </xf>
    <xf numFmtId="171" fontId="23" fillId="7" borderId="16" xfId="0" applyFont="true" applyBorder="true" applyAlignment="true" applyProtection="false">
      <alignment horizontal="center" vertical="center" textRotation="0" wrapText="true" indent="0" shrinkToFit="false"/>
      <protection locked="true" hidden="false"/>
    </xf>
    <xf numFmtId="164" fontId="23" fillId="7" borderId="16" xfId="0" applyFont="true" applyBorder="true" applyAlignment="true" applyProtection="false">
      <alignment horizontal="left" vertical="top" textRotation="0" wrapText="true" indent="0" shrinkToFit="false"/>
      <protection locked="true" hidden="false"/>
    </xf>
    <xf numFmtId="164" fontId="23" fillId="7" borderId="16" xfId="0" applyFont="true" applyBorder="true" applyAlignment="true" applyProtection="false">
      <alignment horizontal="center" vertical="center" textRotation="0" wrapText="true" indent="0" shrinkToFit="false"/>
      <protection locked="true" hidden="false"/>
    </xf>
    <xf numFmtId="164" fontId="23" fillId="7" borderId="16" xfId="0" applyFont="true" applyBorder="true" applyAlignment="true" applyProtection="false">
      <alignment horizontal="center" vertical="top" textRotation="0" wrapText="true" indent="0" shrinkToFit="false"/>
      <protection locked="true" hidden="false"/>
    </xf>
    <xf numFmtId="164" fontId="23" fillId="7" borderId="17" xfId="0" applyFont="true" applyBorder="true" applyAlignment="true" applyProtection="false">
      <alignment horizontal="left" vertical="top" textRotation="0" wrapText="true" indent="0" shrinkToFit="false"/>
      <protection locked="true" hidden="false"/>
    </xf>
    <xf numFmtId="171" fontId="24" fillId="8" borderId="18" xfId="0" applyFont="true" applyBorder="true" applyAlignment="true" applyProtection="false">
      <alignment horizontal="center" vertical="center" textRotation="0" wrapText="true" indent="0" shrinkToFit="false"/>
      <protection locked="true" hidden="false"/>
    </xf>
    <xf numFmtId="171" fontId="24" fillId="8" borderId="0" xfId="0" applyFont="true" applyBorder="true" applyAlignment="true" applyProtection="false">
      <alignment horizontal="center" vertical="center" textRotation="0" wrapText="true" indent="0" shrinkToFit="false"/>
      <protection locked="true" hidden="false"/>
    </xf>
    <xf numFmtId="164" fontId="24" fillId="8" borderId="0" xfId="0" applyFont="true" applyBorder="true" applyAlignment="true" applyProtection="false">
      <alignment horizontal="left" vertical="top" textRotation="0" wrapText="true" indent="0" shrinkToFit="false"/>
      <protection locked="true" hidden="false"/>
    </xf>
    <xf numFmtId="164" fontId="24" fillId="8" borderId="0" xfId="0" applyFont="true" applyBorder="true" applyAlignment="true" applyProtection="false">
      <alignment horizontal="center" vertical="center" textRotation="0" wrapText="true" indent="0" shrinkToFit="false"/>
      <protection locked="true" hidden="false"/>
    </xf>
    <xf numFmtId="164" fontId="24" fillId="8" borderId="19" xfId="0" applyFont="true" applyBorder="true" applyAlignment="true" applyProtection="false">
      <alignment horizontal="left" vertical="top" textRotation="0" wrapText="true" indent="0" shrinkToFit="false"/>
      <protection locked="true" hidden="false"/>
    </xf>
    <xf numFmtId="171" fontId="23" fillId="9" borderId="18" xfId="0" applyFont="true" applyBorder="true" applyAlignment="true" applyProtection="false">
      <alignment horizontal="center" vertical="center" textRotation="0" wrapText="true" indent="0" shrinkToFit="false"/>
      <protection locked="true" hidden="false"/>
    </xf>
    <xf numFmtId="171" fontId="23" fillId="9" borderId="0" xfId="0" applyFont="true" applyBorder="true" applyAlignment="true" applyProtection="false">
      <alignment horizontal="center" vertical="center" textRotation="0" wrapText="true" indent="0" shrinkToFit="false"/>
      <protection locked="true" hidden="false"/>
    </xf>
    <xf numFmtId="164" fontId="25" fillId="0" borderId="0" xfId="21" applyFont="true" applyBorder="true" applyAlignment="true" applyProtection="false">
      <alignment horizontal="left" vertical="top" textRotation="0" wrapText="true" indent="0" shrinkToFit="false"/>
      <protection locked="true" hidden="false"/>
    </xf>
    <xf numFmtId="164" fontId="25" fillId="10" borderId="0" xfId="0" applyFont="true" applyBorder="true" applyAlignment="true" applyProtection="false">
      <alignment horizontal="center" vertical="center" textRotation="0" wrapText="true" indent="0" shrinkToFit="false"/>
      <protection locked="true" hidden="false"/>
    </xf>
    <xf numFmtId="164" fontId="25" fillId="11" borderId="0" xfId="0" applyFont="true" applyBorder="true" applyAlignment="true" applyProtection="false">
      <alignment horizontal="center" vertical="center" textRotation="0" wrapText="true" indent="0" shrinkToFit="false"/>
      <protection locked="true" hidden="false"/>
    </xf>
    <xf numFmtId="164" fontId="25" fillId="0" borderId="0" xfId="0" applyFont="true" applyBorder="true" applyAlignment="true" applyProtection="false">
      <alignment horizontal="center" vertical="center" textRotation="0" wrapText="true" indent="0" shrinkToFit="false"/>
      <protection locked="true" hidden="false"/>
    </xf>
    <xf numFmtId="165" fontId="8" fillId="0" borderId="0" xfId="20" applyFont="false" applyBorder="true" applyAlignment="true" applyProtection="true">
      <alignment horizontal="left" vertical="bottom" textRotation="0" wrapText="false" indent="0" shrinkToFit="false"/>
      <protection locked="true" hidden="false"/>
    </xf>
    <xf numFmtId="164" fontId="25" fillId="0" borderId="19" xfId="0" applyFont="true" applyBorder="true" applyAlignment="true" applyProtection="false">
      <alignment horizontal="general" vertical="center" textRotation="0" wrapText="true" indent="0" shrinkToFit="false"/>
      <protection locked="true" hidden="false"/>
    </xf>
    <xf numFmtId="164" fontId="25" fillId="0" borderId="19" xfId="0" applyFont="true" applyBorder="true" applyAlignment="true" applyProtection="false">
      <alignment horizontal="left" vertical="top" textRotation="0" wrapText="true" indent="0" shrinkToFit="false"/>
      <protection locked="true" hidden="false"/>
    </xf>
    <xf numFmtId="171" fontId="26" fillId="9" borderId="18" xfId="0" applyFont="true" applyBorder="true" applyAlignment="true" applyProtection="false">
      <alignment horizontal="center" vertical="center" textRotation="0" wrapText="true" indent="0" shrinkToFit="false"/>
      <protection locked="true" hidden="false"/>
    </xf>
    <xf numFmtId="171" fontId="26" fillId="9" borderId="0" xfId="0" applyFont="true" applyBorder="true" applyAlignment="true" applyProtection="false">
      <alignment horizontal="center" vertical="center" textRotation="0" wrapText="true" indent="0" shrinkToFit="false"/>
      <protection locked="true" hidden="false"/>
    </xf>
    <xf numFmtId="165" fontId="8" fillId="0" borderId="18" xfId="20" applyFont="false" applyBorder="true" applyAlignment="true" applyProtection="true">
      <alignment horizontal="left" vertical="bottom" textRotation="0" wrapText="false" indent="0" shrinkToFit="false"/>
      <protection locked="true" hidden="false"/>
    </xf>
    <xf numFmtId="165" fontId="8" fillId="0" borderId="19" xfId="20" applyFont="false" applyBorder="true" applyAlignment="true" applyProtection="true">
      <alignment horizontal="general" vertical="center" textRotation="0" wrapText="true" indent="0" shrinkToFit="false"/>
      <protection locked="true" hidden="false"/>
    </xf>
    <xf numFmtId="164" fontId="25" fillId="0" borderId="0"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true" applyAlignment="true" applyProtection="false">
      <alignment horizontal="general" vertical="center" textRotation="0" wrapText="true" indent="0" shrinkToFit="false"/>
      <protection locked="true" hidden="false"/>
    </xf>
    <xf numFmtId="171" fontId="27" fillId="8" borderId="18" xfId="0" applyFont="true" applyBorder="true" applyAlignment="true" applyProtection="false">
      <alignment horizontal="center" vertical="center" textRotation="0" wrapText="true" indent="0" shrinkToFit="false"/>
      <protection locked="true" hidden="false"/>
    </xf>
    <xf numFmtId="171" fontId="27" fillId="8" borderId="0" xfId="0" applyFont="true" applyBorder="true" applyAlignment="true" applyProtection="false">
      <alignment horizontal="center" vertical="center" textRotation="0" wrapText="true" indent="0" shrinkToFit="false"/>
      <protection locked="true" hidden="false"/>
    </xf>
    <xf numFmtId="164" fontId="27" fillId="8" borderId="0" xfId="0" applyFont="true" applyBorder="true" applyAlignment="true" applyProtection="false">
      <alignment horizontal="left" vertical="top" textRotation="0" wrapText="true" indent="0" shrinkToFit="false"/>
      <protection locked="true" hidden="false"/>
    </xf>
    <xf numFmtId="164" fontId="27" fillId="8" borderId="0" xfId="0" applyFont="true" applyBorder="true" applyAlignment="true" applyProtection="false">
      <alignment horizontal="general" vertical="center" textRotation="0" wrapText="true" indent="0" shrinkToFit="false"/>
      <protection locked="true" hidden="false"/>
    </xf>
    <xf numFmtId="164" fontId="27" fillId="8" borderId="0" xfId="0" applyFont="true" applyBorder="true" applyAlignment="true" applyProtection="false">
      <alignment horizontal="center" vertical="center" textRotation="0" wrapText="true" indent="0" shrinkToFit="false"/>
      <protection locked="true" hidden="false"/>
    </xf>
    <xf numFmtId="164" fontId="28" fillId="8" borderId="0" xfId="0" applyFont="true" applyBorder="false" applyAlignment="true" applyProtection="false">
      <alignment horizontal="general" vertical="center" textRotation="0" wrapText="true" indent="0" shrinkToFit="false"/>
      <protection locked="true" hidden="false"/>
    </xf>
    <xf numFmtId="164" fontId="28" fillId="8" borderId="19" xfId="0" applyFont="true" applyBorder="true" applyAlignment="true" applyProtection="false">
      <alignment horizontal="general" vertical="center" textRotation="0" wrapText="true" indent="0" shrinkToFit="false"/>
      <protection locked="true" hidden="false"/>
    </xf>
    <xf numFmtId="164" fontId="27" fillId="8" borderId="19" xfId="0" applyFont="true" applyBorder="true" applyAlignment="true" applyProtection="false">
      <alignment horizontal="left" vertical="top" textRotation="0" wrapText="true" indent="0" shrinkToFit="false"/>
      <protection locked="true" hidden="false"/>
    </xf>
    <xf numFmtId="171" fontId="23" fillId="9" borderId="18" xfId="0" applyFont="true" applyBorder="true" applyAlignment="true" applyProtection="false">
      <alignment horizontal="center" vertical="bottom" textRotation="0" wrapText="true" indent="0" shrinkToFit="false"/>
      <protection locked="true" hidden="false"/>
    </xf>
    <xf numFmtId="171" fontId="23" fillId="9" borderId="0" xfId="0" applyFont="true" applyBorder="true" applyAlignment="true" applyProtection="false">
      <alignment horizontal="center" vertical="bottom" textRotation="0" wrapText="true" indent="0" shrinkToFit="false"/>
      <protection locked="true" hidden="false"/>
    </xf>
    <xf numFmtId="165" fontId="8" fillId="0" borderId="0" xfId="20" applyFont="false" applyBorder="true" applyAlignment="true" applyProtection="true">
      <alignment horizontal="general" vertical="bottom" textRotation="0" wrapText="true" indent="0" shrinkToFit="false"/>
      <protection locked="true" hidden="false"/>
    </xf>
    <xf numFmtId="165" fontId="8" fillId="0" borderId="0" xfId="20" applyFont="false" applyBorder="true" applyAlignment="true" applyProtection="true">
      <alignment horizontal="general" vertical="bottom" textRotation="0" wrapText="false" indent="0" shrinkToFit="false"/>
      <protection locked="true" hidden="false"/>
    </xf>
    <xf numFmtId="164" fontId="29" fillId="0" borderId="19" xfId="0" applyFont="true" applyBorder="true" applyAlignment="true" applyProtection="false">
      <alignment horizontal="left" vertical="top" textRotation="0" wrapText="true" indent="0" shrinkToFit="false"/>
      <protection locked="true" hidden="false"/>
    </xf>
    <xf numFmtId="164" fontId="30" fillId="0" borderId="0" xfId="0" applyFont="true" applyBorder="false" applyAlignment="true" applyProtection="false">
      <alignment horizontal="left" vertical="top" textRotation="0" wrapText="tru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5" fontId="8" fillId="0" borderId="0" xfId="20" applyFont="false" applyBorder="true" applyAlignment="true" applyProtection="true">
      <alignment horizontal="general" vertical="center" textRotation="0" wrapText="false" indent="0" shrinkToFit="false"/>
      <protection locked="true" hidden="false"/>
    </xf>
    <xf numFmtId="164" fontId="25" fillId="0" borderId="0" xfId="0" applyFont="true" applyBorder="true" applyAlignment="true" applyProtection="false">
      <alignment horizontal="left" vertical="top" textRotation="0" wrapText="true" indent="0" shrinkToFit="false"/>
      <protection locked="true" hidden="false"/>
    </xf>
    <xf numFmtId="164" fontId="31" fillId="0" borderId="0" xfId="20" applyFont="true" applyBorder="true" applyAlignment="true" applyProtection="true">
      <alignment horizontal="left" vertical="bottom" textRotation="0" wrapText="true" indent="0" shrinkToFit="false"/>
      <protection locked="true" hidden="false"/>
    </xf>
    <xf numFmtId="164" fontId="32" fillId="0" borderId="0" xfId="20" applyFont="true" applyBorder="true" applyAlignment="true" applyProtection="true">
      <alignment horizontal="left" vertical="bottom" textRotation="0" wrapText="true" indent="0" shrinkToFit="false"/>
      <protection locked="true" hidden="false"/>
    </xf>
    <xf numFmtId="164" fontId="31" fillId="0" borderId="19" xfId="20" applyFont="true" applyBorder="true" applyAlignment="true" applyProtection="true">
      <alignment horizontal="left" vertical="top" textRotation="0" wrapText="true" indent="0" shrinkToFit="false"/>
      <protection locked="true" hidden="false"/>
    </xf>
    <xf numFmtId="165" fontId="8" fillId="0" borderId="0" xfId="20" applyFont="false" applyBorder="true" applyAlignment="true" applyProtection="true">
      <alignment horizontal="left" vertical="bottom" textRotation="0" wrapText="true" indent="0" shrinkToFit="false"/>
      <protection locked="true" hidden="false"/>
    </xf>
    <xf numFmtId="164" fontId="8" fillId="0" borderId="19" xfId="20" applyFont="false" applyBorder="true" applyAlignment="true" applyProtection="true">
      <alignment horizontal="left" vertical="top" textRotation="0" wrapText="true" indent="0" shrinkToFit="false"/>
      <protection locked="true" hidden="false"/>
    </xf>
    <xf numFmtId="171" fontId="26" fillId="9" borderId="18" xfId="0" applyFont="true" applyBorder="true" applyAlignment="true" applyProtection="false">
      <alignment horizontal="center" vertical="bottom" textRotation="0" wrapText="true" indent="0" shrinkToFit="false"/>
      <protection locked="true" hidden="false"/>
    </xf>
    <xf numFmtId="171" fontId="26" fillId="9" borderId="0" xfId="0" applyFont="true" applyBorder="true" applyAlignment="true" applyProtection="false">
      <alignment horizontal="center" vertical="bottom" textRotation="0" wrapText="true" indent="0" shrinkToFit="false"/>
      <protection locked="true" hidden="false"/>
    </xf>
    <xf numFmtId="164" fontId="33" fillId="0" borderId="19" xfId="0" applyFont="true" applyBorder="true" applyAlignment="true" applyProtection="false">
      <alignment horizontal="left" vertical="top" textRotation="0" wrapText="true" indent="0" shrinkToFit="false"/>
      <protection locked="true" hidden="false"/>
    </xf>
    <xf numFmtId="164" fontId="33" fillId="0" borderId="0" xfId="0" applyFont="true" applyBorder="true" applyAlignment="false" applyProtection="false">
      <alignment horizontal="general" vertical="bottom" textRotation="0" wrapText="false" indent="0" shrinkToFit="false"/>
      <protection locked="true" hidden="false"/>
    </xf>
    <xf numFmtId="171" fontId="23" fillId="7" borderId="20" xfId="0" applyFont="true" applyBorder="true" applyAlignment="true" applyProtection="false">
      <alignment horizontal="center" vertical="center" textRotation="0" wrapText="true" indent="0" shrinkToFit="false"/>
      <protection locked="true" hidden="false"/>
    </xf>
    <xf numFmtId="171" fontId="23" fillId="7" borderId="21" xfId="0" applyFont="true" applyBorder="true" applyAlignment="true" applyProtection="false">
      <alignment horizontal="center" vertical="center" textRotation="0" wrapText="true" indent="0" shrinkToFit="false"/>
      <protection locked="true" hidden="false"/>
    </xf>
    <xf numFmtId="164" fontId="23" fillId="7" borderId="21" xfId="0" applyFont="true" applyBorder="true" applyAlignment="true" applyProtection="false">
      <alignment horizontal="left" vertical="top" textRotation="0" wrapText="true" indent="0" shrinkToFit="false"/>
      <protection locked="true" hidden="false"/>
    </xf>
    <xf numFmtId="164" fontId="23" fillId="7" borderId="21" xfId="0" applyFont="true" applyBorder="true" applyAlignment="true" applyProtection="false">
      <alignment horizontal="center" vertical="center" textRotation="0" wrapText="true" indent="0" shrinkToFit="false"/>
      <protection locked="true" hidden="false"/>
    </xf>
    <xf numFmtId="164" fontId="26" fillId="7" borderId="21" xfId="0" applyFont="true" applyBorder="true" applyAlignment="true" applyProtection="false">
      <alignment horizontal="center" vertical="center" textRotation="0" wrapText="true" indent="0" shrinkToFit="false"/>
      <protection locked="true" hidden="false"/>
    </xf>
    <xf numFmtId="164" fontId="26" fillId="7" borderId="22" xfId="0" applyFont="true" applyBorder="true" applyAlignment="true" applyProtection="false">
      <alignment horizontal="center" vertical="center" textRotation="0" wrapText="true" indent="0" shrinkToFit="false"/>
      <protection locked="true" hidden="false"/>
    </xf>
    <xf numFmtId="164" fontId="23" fillId="7" borderId="22" xfId="0" applyFont="true" applyBorder="true" applyAlignment="true" applyProtection="false">
      <alignment horizontal="left" vertical="top" textRotation="0" wrapText="true" indent="0" shrinkToFit="false"/>
      <protection locked="true" hidden="false"/>
    </xf>
    <xf numFmtId="171" fontId="34" fillId="0" borderId="0" xfId="0" applyFont="true" applyBorder="true" applyAlignment="false" applyProtection="false">
      <alignment horizontal="general" vertical="bottom" textRotation="0" wrapText="false" indent="0" shrinkToFit="false"/>
      <protection locked="true" hidden="false"/>
    </xf>
    <xf numFmtId="164" fontId="34" fillId="0" borderId="0" xfId="0" applyFont="true" applyBorder="true" applyAlignment="true" applyProtection="false">
      <alignment horizontal="left" vertical="top" textRotation="0" wrapText="true" indent="0" shrinkToFit="false"/>
      <protection locked="true" hidden="false"/>
    </xf>
    <xf numFmtId="164" fontId="34" fillId="0" borderId="0"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71" fontId="24" fillId="0" borderId="0" xfId="0" applyFont="true" applyBorder="true" applyAlignment="true" applyProtection="false">
      <alignment horizontal="left" vertical="bottom" textRotation="0" wrapText="false" indent="0" shrinkToFit="false"/>
      <protection locked="true" hidden="false"/>
    </xf>
    <xf numFmtId="171" fontId="23" fillId="7" borderId="23" xfId="0" applyFont="true" applyBorder="true" applyAlignment="true" applyProtection="false">
      <alignment horizontal="general" vertical="center" textRotation="0" wrapText="true" indent="0" shrinkToFit="false"/>
      <protection locked="true" hidden="false"/>
    </xf>
    <xf numFmtId="164" fontId="23" fillId="7" borderId="23" xfId="0" applyFont="true" applyBorder="true" applyAlignment="true" applyProtection="false">
      <alignment horizontal="left" vertical="top" textRotation="0" wrapText="true" indent="0" shrinkToFit="false"/>
      <protection locked="true" hidden="false"/>
    </xf>
    <xf numFmtId="171" fontId="34" fillId="0" borderId="6" xfId="0" applyFont="true" applyBorder="true" applyAlignment="true" applyProtection="false">
      <alignment horizontal="general" vertical="top" textRotation="0" wrapText="true" indent="0" shrinkToFit="false"/>
      <protection locked="true" hidden="false"/>
    </xf>
    <xf numFmtId="164" fontId="34" fillId="0" borderId="6" xfId="0" applyFont="true" applyBorder="true" applyAlignment="true" applyProtection="false">
      <alignment horizontal="left" vertical="top" textRotation="0" wrapText="true" indent="0" shrinkToFit="false"/>
      <protection locked="true" hidden="false"/>
    </xf>
    <xf numFmtId="164" fontId="30" fillId="0" borderId="0" xfId="0" applyFont="true" applyBorder="true" applyAlignment="true" applyProtection="false">
      <alignment horizontal="left" vertical="top" textRotation="0" wrapText="true" indent="0" shrinkToFit="false"/>
      <protection locked="true" hidden="false"/>
    </xf>
    <xf numFmtId="171" fontId="30" fillId="0" borderId="0" xfId="0" applyFont="true" applyBorder="true" applyAlignment="false" applyProtection="false">
      <alignment horizontal="general" vertical="bottom"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71" fontId="35" fillId="0" borderId="0" xfId="0" applyFont="true" applyBorder="true" applyAlignment="false" applyProtection="false">
      <alignment horizontal="general" vertical="bottom" textRotation="0" wrapText="false" indent="0" shrinkToFit="false"/>
      <protection locked="true" hidden="false"/>
    </xf>
    <xf numFmtId="171" fontId="26" fillId="7" borderId="15" xfId="0" applyFont="true" applyBorder="true" applyAlignment="true" applyProtection="false">
      <alignment horizontal="center" vertical="center" textRotation="0" wrapText="true" indent="0" shrinkToFit="false"/>
      <protection locked="true" hidden="false"/>
    </xf>
    <xf numFmtId="171" fontId="26" fillId="7" borderId="16" xfId="0" applyFont="true" applyBorder="true" applyAlignment="true" applyProtection="false">
      <alignment horizontal="center" vertical="center" textRotation="0" wrapText="true" indent="0" shrinkToFit="false"/>
      <protection locked="true" hidden="false"/>
    </xf>
    <xf numFmtId="164" fontId="26" fillId="7" borderId="6" xfId="0" applyFont="true" applyBorder="true" applyAlignment="true" applyProtection="false">
      <alignment horizontal="center" vertical="center" textRotation="0" wrapText="true" indent="0" shrinkToFit="false"/>
      <protection locked="true" hidden="false"/>
    </xf>
    <xf numFmtId="164" fontId="28" fillId="8" borderId="6" xfId="0" applyFont="true" applyBorder="true" applyAlignment="true" applyProtection="false">
      <alignment horizontal="general" vertical="center" textRotation="0" wrapText="true" indent="0" shrinkToFit="false"/>
      <protection locked="true" hidden="false"/>
    </xf>
    <xf numFmtId="164" fontId="25" fillId="12" borderId="0" xfId="0" applyFont="true" applyBorder="true" applyAlignment="true" applyProtection="false">
      <alignment horizontal="center" vertical="center" textRotation="0" wrapText="true" indent="0" shrinkToFit="false"/>
      <protection locked="true" hidden="false"/>
    </xf>
    <xf numFmtId="165" fontId="8" fillId="0" borderId="6" xfId="20" applyFont="false" applyBorder="true" applyAlignment="true" applyProtection="true">
      <alignment horizontal="general" vertical="bottom" textRotation="0" wrapText="false" indent="0" shrinkToFit="false"/>
      <protection locked="true" hidden="false"/>
    </xf>
    <xf numFmtId="165" fontId="8" fillId="0" borderId="6" xfId="20" applyFont="false" applyBorder="true" applyAlignment="true" applyProtection="true">
      <alignment horizontal="general" vertical="bottom" textRotation="0" wrapText="true" indent="0" shrinkToFit="false"/>
      <protection locked="true" hidden="false"/>
    </xf>
    <xf numFmtId="164" fontId="36" fillId="5" borderId="6" xfId="20" applyFont="true" applyBorder="true" applyAlignment="true" applyProtection="true">
      <alignment horizontal="center" vertical="bottom" textRotation="0" wrapText="true" indent="0" shrinkToFit="false"/>
      <protection locked="true" hidden="false"/>
    </xf>
    <xf numFmtId="164" fontId="36" fillId="0" borderId="6" xfId="20" applyFont="true" applyBorder="true" applyAlignment="true" applyProtection="true">
      <alignment horizontal="center" vertical="bottom"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71"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3" fillId="7" borderId="17" xfId="0" applyFont="true" applyBorder="true" applyAlignment="true" applyProtection="false">
      <alignment horizontal="center" vertical="top" textRotation="0" wrapText="true" indent="0" shrinkToFit="false"/>
      <protection locked="true" hidden="false"/>
    </xf>
    <xf numFmtId="164" fontId="8"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6" fillId="7" borderId="19" xfId="0" applyFont="true" applyBorder="true" applyAlignment="true" applyProtection="false">
      <alignment horizontal="center" vertical="center" textRotation="0" wrapText="true" indent="0" shrinkToFit="false"/>
      <protection locked="true" hidden="false"/>
    </xf>
    <xf numFmtId="164" fontId="23" fillId="7" borderId="19" xfId="0" applyFont="true" applyBorder="true" applyAlignment="true" applyProtection="false">
      <alignment horizontal="left" vertical="top" textRotation="0" wrapText="true" indent="0" shrinkToFit="false"/>
      <protection locked="true" hidden="false"/>
    </xf>
    <xf numFmtId="171" fontId="34"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top"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71" fontId="24" fillId="0" borderId="0" xfId="0" applyFont="true" applyBorder="false" applyAlignment="true" applyProtection="false">
      <alignment horizontal="left" vertical="bottom" textRotation="0" wrapText="false" indent="0" shrinkToFit="false"/>
      <protection locked="true" hidden="false"/>
    </xf>
    <xf numFmtId="171" fontId="30" fillId="0" borderId="0" xfId="0" applyFont="true" applyBorder="false" applyAlignment="false" applyProtection="false">
      <alignment horizontal="general" vertical="bottom" textRotation="0" wrapText="false" indent="0" shrinkToFit="false"/>
      <protection locked="true" hidden="false"/>
    </xf>
    <xf numFmtId="171" fontId="35" fillId="0" borderId="0" xfId="0" applyFont="true" applyBorder="false" applyAlignment="false" applyProtection="false">
      <alignment horizontal="general" vertical="bottom" textRotation="0" wrapText="false" indent="0" shrinkToFit="false"/>
      <protection locked="true" hidden="false"/>
    </xf>
    <xf numFmtId="164" fontId="37" fillId="0" borderId="6" xfId="0" applyFont="true" applyBorder="true" applyAlignment="true" applyProtection="false">
      <alignment horizontal="center" vertical="bottom" textRotation="0" wrapText="false" indent="0" shrinkToFit="false"/>
      <protection locked="true" hidden="false"/>
    </xf>
    <xf numFmtId="164" fontId="37" fillId="0" borderId="0" xfId="0" applyFont="true" applyBorder="false" applyAlignment="true" applyProtection="false">
      <alignment horizontal="center" vertical="bottom" textRotation="0" wrapText="false" indent="0" shrinkToFit="false"/>
      <protection locked="true" hidden="false"/>
    </xf>
    <xf numFmtId="165" fontId="8" fillId="0" borderId="6" xfId="20" applyFont="false" applyBorder="true" applyAlignment="true" applyProtection="true">
      <alignment horizontal="left" vertical="bottom" textRotation="0" wrapText="true" indent="0" shrinkToFit="false"/>
      <protection locked="true" hidden="false"/>
    </xf>
    <xf numFmtId="164" fontId="38" fillId="0" borderId="21" xfId="0" applyFont="true" applyBorder="true" applyAlignment="true" applyProtection="false">
      <alignment horizontal="left" vertical="bottom" textRotation="0" wrapText="false" indent="0" shrinkToFit="false"/>
      <protection locked="true" hidden="false"/>
    </xf>
    <xf numFmtId="164" fontId="38" fillId="0" borderId="0" xfId="0" applyFont="true" applyBorder="true" applyAlignment="true" applyProtection="false">
      <alignment horizontal="left" vertical="bottom" textRotation="0" wrapText="false" indent="0" shrinkToFit="false"/>
      <protection locked="true" hidden="false"/>
    </xf>
    <xf numFmtId="164" fontId="37" fillId="0" borderId="6" xfId="0" applyFont="true" applyBorder="true" applyAlignment="false" applyProtection="false">
      <alignment horizontal="general" vertical="bottom" textRotation="0" wrapText="false" indent="0" shrinkToFit="false"/>
      <protection locked="true" hidden="false"/>
    </xf>
    <xf numFmtId="164" fontId="38" fillId="0" borderId="6" xfId="0" applyFont="true" applyBorder="true" applyAlignment="false" applyProtection="false">
      <alignment horizontal="general" vertical="bottom" textRotation="0" wrapText="false" indent="0" shrinkToFit="false"/>
      <protection locked="true" hidden="false"/>
    </xf>
    <xf numFmtId="164" fontId="22" fillId="0" borderId="6" xfId="0" applyFont="true" applyBorder="true" applyAlignment="tru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72" fontId="22" fillId="0" borderId="6" xfId="0" applyFont="true" applyBorder="true" applyAlignment="false" applyProtection="false">
      <alignment horizontal="general" vertical="bottom" textRotation="0" wrapText="false" indent="0" shrinkToFit="false"/>
      <protection locked="true" hidden="false"/>
    </xf>
    <xf numFmtId="164" fontId="22" fillId="0" borderId="6" xfId="0" applyFont="true" applyBorder="true" applyAlignment="false" applyProtection="false">
      <alignment horizontal="general" vertical="bottom" textRotation="0" wrapText="false" indent="0" shrinkToFit="false"/>
      <protection locked="true" hidden="false"/>
    </xf>
    <xf numFmtId="164" fontId="22" fillId="0" borderId="6"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39" fillId="0" borderId="6" xfId="0" applyFont="tru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72" fontId="0" fillId="0" borderId="6" xfId="0" applyFont="true" applyBorder="true" applyAlignment="false" applyProtection="false">
      <alignment horizontal="general" vertical="bottom" textRotation="0" wrapText="false" indent="0" shrinkToFit="false"/>
      <protection locked="true" hidden="false"/>
    </xf>
    <xf numFmtId="164" fontId="39"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37" fillId="0" borderId="6" xfId="0" applyFont="true" applyBorder="true" applyAlignment="true" applyProtection="false">
      <alignment horizontal="general" vertical="bottom" textRotation="0" wrapText="true" indent="0" shrinkToFit="false"/>
      <protection locked="true" hidden="false"/>
    </xf>
    <xf numFmtId="172" fontId="39"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3" xfId="21"/>
    <cellStyle name="*unknown*" xfId="20" builtinId="8"/>
  </cellStyles>
  <dxfs count="14">
    <dxf>
      <fill>
        <patternFill>
          <bgColor rgb="FFF2F2F2"/>
        </patternFill>
      </fill>
    </dxf>
    <dxf>
      <fill>
        <patternFill>
          <bgColor rgb="FFF2F2F2"/>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300" spc="-1" strike="noStrike" u="sng">
                <a:solidFill>
                  <a:srgbClr val="000000"/>
                </a:solidFill>
                <a:uFillTx/>
                <a:latin typeface="Trebuchet MS"/>
                <a:ea typeface="Arial"/>
              </a:defRPr>
            </a:pPr>
            <a:r>
              <a:rPr b="1" lang="fr-FR" sz="1300" spc="-1" strike="noStrike" u="sng">
                <a:solidFill>
                  <a:srgbClr val="000000"/>
                </a:solidFill>
                <a:uFillTx/>
                <a:latin typeface="Trebuchet MS"/>
                <a:ea typeface="Arial"/>
              </a:rPr>
              <a:t>MASVS Compliance Diagram - Android</a:t>
            </a:r>
          </a:p>
        </c:rich>
      </c:tx>
      <c:layout>
        <c:manualLayout>
          <c:xMode val="edge"/>
          <c:yMode val="edge"/>
          <c:x val="0.619787864473741"/>
          <c:y val="0.0246486645574277"/>
        </c:manualLayout>
      </c:layout>
      <c:overlay val="0"/>
      <c:spPr>
        <a:noFill/>
        <a:ln w="25560">
          <a:noFill/>
        </a:ln>
      </c:spPr>
    </c:title>
    <c:autoTitleDeleted val="0"/>
    <c:plotArea>
      <c:layout>
        <c:manualLayout>
          <c:layoutTarget val="inner"/>
          <c:xMode val="edge"/>
          <c:yMode val="edge"/>
          <c:x val="0.221454030145575"/>
          <c:y val="0.112574497829446"/>
          <c:w val="0.502512131232018"/>
          <c:h val="0.840997719078802"/>
        </c:manualLayout>
      </c:layout>
      <c:radarChart>
        <c:radarStyle val="filled"/>
        <c:varyColors val="0"/>
        <c:ser>
          <c:idx val="0"/>
          <c:order val="0"/>
          <c:tx>
            <c:strRef>
              <c:f>"Android"</c:f>
              <c:strCache>
                <c:ptCount val="1"/>
                <c:pt idx="0">
                  <c:v>Android</c:v>
                </c:pt>
              </c:strCache>
            </c:strRef>
          </c:tx>
          <c:spPr>
            <a:solidFill>
              <a:srgbClr val="c0c0c0"/>
            </a:solidFill>
            <a:ln w="25560">
              <a:noFill/>
            </a:ln>
          </c:spPr>
          <c:dLbls>
            <c:txPr>
              <a:bodyPr wrap="none"/>
              <a:lstStyle/>
              <a:p>
                <a:pPr>
                  <a:defRPr b="0" sz="1000" spc="-1" strike="noStrike">
                    <a:solidFill>
                      <a:srgbClr val="000000"/>
                    </a:solidFill>
                    <a:latin typeface="Arial"/>
                    <a:ea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General</c:formatCode>
                <c:ptCount val="8"/>
                <c:pt idx="0">
                  <c:v>0</c:v>
                </c:pt>
                <c:pt idx="1">
                  <c:v>0</c:v>
                </c:pt>
                <c:pt idx="2">
                  <c:v>0</c:v>
                </c:pt>
                <c:pt idx="3">
                  <c:v>0</c:v>
                </c:pt>
                <c:pt idx="4">
                  <c:v>0</c:v>
                </c:pt>
                <c:pt idx="5">
                  <c:v>0</c:v>
                </c:pt>
                <c:pt idx="6">
                  <c:v>0</c:v>
                </c:pt>
                <c:pt idx="7">
                  <c:v>0</c:v>
                </c:pt>
              </c:numCache>
            </c:numRef>
          </c:val>
        </c:ser>
        <c:axId val="35163243"/>
        <c:axId val="96444485"/>
      </c:radarChart>
      <c:catAx>
        <c:axId val="35163243"/>
        <c:scaling>
          <c:orientation val="minMax"/>
        </c:scaling>
        <c:delete val="0"/>
        <c:axPos val="b"/>
        <c:majorGridlines>
          <c:spPr>
            <a:ln w="3240">
              <a:solidFill>
                <a:srgbClr val="b3b3b3"/>
              </a:solidFill>
              <a:round/>
            </a:ln>
          </c:spPr>
        </c:majorGridlines>
        <c:numFmt formatCode="General" sourceLinked="0"/>
        <c:majorTickMark val="out"/>
        <c:minorTickMark val="none"/>
        <c:tickLblPos val="nextTo"/>
        <c:spPr>
          <a:ln w="9360">
            <a:noFill/>
          </a:ln>
        </c:spPr>
        <c:txPr>
          <a:bodyPr/>
          <a:lstStyle/>
          <a:p>
            <a:pPr>
              <a:defRPr b="0" sz="900" spc="-1" strike="noStrike">
                <a:solidFill>
                  <a:srgbClr val="000000"/>
                </a:solidFill>
                <a:latin typeface="Arial"/>
                <a:ea typeface="Arial"/>
              </a:defRPr>
            </a:pPr>
          </a:p>
        </c:txPr>
        <c:crossAx val="96444485"/>
        <c:crossesAt val="0"/>
        <c:auto val="1"/>
        <c:lblAlgn val="ctr"/>
        <c:lblOffset val="100"/>
        <c:noMultiLvlLbl val="0"/>
      </c:catAx>
      <c:valAx>
        <c:axId val="96444485"/>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35163243"/>
        <c:crosses val="autoZero"/>
        <c:crossBetween val="midCat"/>
      </c:valAx>
      <c:spPr>
        <a:noFill/>
        <a:ln w="25560">
          <a:noFill/>
        </a:ln>
      </c:spPr>
    </c:plotArea>
    <c:legend>
      <c:legendPos val="r"/>
      <c:layout>
        <c:manualLayout>
          <c:xMode val="edge"/>
          <c:yMode val="edge"/>
          <c:x val="0.823556052033288"/>
          <c:y val="0.0867538179349203"/>
          <c:w val="0.152253978633294"/>
          <c:h val="0.0463334650736225"/>
        </c:manualLayout>
      </c:layout>
      <c:overlay val="0"/>
      <c:spPr>
        <a:noFill/>
        <a:ln w="25560">
          <a:noFill/>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300" spc="-1" strike="noStrike" u="sng">
                <a:solidFill>
                  <a:srgbClr val="000000"/>
                </a:solidFill>
                <a:uFillTx/>
                <a:latin typeface="Trebuchet MS"/>
                <a:ea typeface="Arial"/>
              </a:defRPr>
            </a:pPr>
            <a:r>
              <a:rPr b="1" lang="fr-FR" sz="1300" spc="-1" strike="noStrike" u="sng">
                <a:solidFill>
                  <a:srgbClr val="000000"/>
                </a:solidFill>
                <a:uFillTx/>
                <a:latin typeface="Trebuchet MS"/>
                <a:ea typeface="Arial"/>
              </a:rPr>
              <a:t>MASVS Compliance Diagram - iOS</a:t>
            </a:r>
          </a:p>
        </c:rich>
      </c:tx>
      <c:layout>
        <c:manualLayout>
          <c:xMode val="edge"/>
          <c:yMode val="edge"/>
          <c:x val="0.649004052772269"/>
          <c:y val="0.0246995016124304"/>
        </c:manualLayout>
      </c:layout>
      <c:overlay val="0"/>
      <c:spPr>
        <a:noFill/>
        <a:ln w="25560">
          <a:noFill/>
        </a:ln>
      </c:spPr>
    </c:title>
    <c:autoTitleDeleted val="0"/>
    <c:plotArea>
      <c:layout>
        <c:manualLayout>
          <c:layoutTarget val="inner"/>
          <c:xMode val="edge"/>
          <c:yMode val="edge"/>
          <c:x val="0.221436578425455"/>
          <c:y val="0.112576956904134"/>
          <c:w val="0.502500646718979"/>
          <c:h val="0.841029023746702"/>
        </c:manualLayout>
      </c:layout>
      <c:radarChart>
        <c:radarStyle val="filled"/>
        <c:varyColors val="0"/>
        <c:ser>
          <c:idx val="0"/>
          <c:order val="0"/>
          <c:tx>
            <c:strRef>
              <c:f>"IOS"</c:f>
              <c:strCache>
                <c:ptCount val="1"/>
                <c:pt idx="0">
                  <c:v>IOS</c:v>
                </c:pt>
              </c:strCache>
            </c:strRef>
          </c:tx>
          <c:spPr>
            <a:solidFill>
              <a:srgbClr val="dddddd"/>
            </a:solidFill>
            <a:ln w="25560">
              <a:noFill/>
            </a:ln>
          </c:spPr>
          <c:dLbls>
            <c:txPr>
              <a:bodyPr wrap="none"/>
              <a:lstStyle/>
              <a:p>
                <a:pPr>
                  <a:defRPr b="0" sz="1000" spc="-1" strike="noStrike">
                    <a:solidFill>
                      <a:srgbClr val="000000"/>
                    </a:solidFill>
                    <a:latin typeface="Arial"/>
                    <a:ea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General</c:formatCode>
                <c:ptCount val="8"/>
                <c:pt idx="0">
                  <c:v>0</c:v>
                </c:pt>
                <c:pt idx="1">
                  <c:v>0</c:v>
                </c:pt>
                <c:pt idx="2">
                  <c:v>0</c:v>
                </c:pt>
                <c:pt idx="3">
                  <c:v>0</c:v>
                </c:pt>
                <c:pt idx="4">
                  <c:v>0</c:v>
                </c:pt>
                <c:pt idx="5">
                  <c:v>0</c:v>
                </c:pt>
                <c:pt idx="6">
                  <c:v>0</c:v>
                </c:pt>
                <c:pt idx="7">
                  <c:v>0</c:v>
                </c:pt>
              </c:numCache>
            </c:numRef>
          </c:val>
        </c:ser>
        <c:axId val="28254009"/>
        <c:axId val="65709113"/>
      </c:radarChart>
      <c:catAx>
        <c:axId val="28254009"/>
        <c:scaling>
          <c:orientation val="minMax"/>
        </c:scaling>
        <c:delete val="0"/>
        <c:axPos val="b"/>
        <c:majorGridlines>
          <c:spPr>
            <a:ln w="3240">
              <a:solidFill>
                <a:srgbClr val="b3b3b3"/>
              </a:solidFill>
              <a:round/>
            </a:ln>
          </c:spPr>
        </c:majorGridlines>
        <c:numFmt formatCode="General" sourceLinked="0"/>
        <c:majorTickMark val="out"/>
        <c:minorTickMark val="none"/>
        <c:tickLblPos val="nextTo"/>
        <c:spPr>
          <a:ln w="9360">
            <a:noFill/>
          </a:ln>
        </c:spPr>
        <c:txPr>
          <a:bodyPr/>
          <a:lstStyle/>
          <a:p>
            <a:pPr>
              <a:defRPr b="0" sz="900" spc="-1" strike="noStrike">
                <a:solidFill>
                  <a:srgbClr val="000000"/>
                </a:solidFill>
                <a:latin typeface="Arial"/>
                <a:ea typeface="Arial"/>
              </a:defRPr>
            </a:pPr>
          </a:p>
        </c:txPr>
        <c:crossAx val="65709113"/>
        <c:crossesAt val="0"/>
        <c:auto val="1"/>
        <c:lblAlgn val="ctr"/>
        <c:lblOffset val="100"/>
        <c:noMultiLvlLbl val="0"/>
      </c:catAx>
      <c:valAx>
        <c:axId val="65709113"/>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28254009"/>
        <c:crosses val="autoZero"/>
        <c:crossBetween val="midCat"/>
      </c:valAx>
      <c:spPr>
        <a:noFill/>
        <a:ln w="25560">
          <a:noFill/>
        </a:ln>
      </c:spPr>
    </c:plotArea>
    <c:legend>
      <c:legendPos val="r"/>
      <c:layout>
        <c:manualLayout>
          <c:xMode val="edge"/>
          <c:yMode val="edge"/>
          <c:x val="0.823556052033288"/>
          <c:y val="0.0867538179349203"/>
          <c:w val="0.044674738528106"/>
          <c:h val="0.0390752020396546"/>
        </c:manualLayout>
      </c:layout>
      <c:overlay val="0"/>
      <c:spPr>
        <a:noFill/>
        <a:ln w="25560">
          <a:noFill/>
        </a:ln>
      </c:spPr>
      <c:txPr>
        <a:bodyPr/>
        <a:lstStyle/>
        <a:p>
          <a:pPr>
            <a:defRPr b="0" sz="8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5943600</xdr:colOff>
      <xdr:row>1</xdr:row>
      <xdr:rowOff>120240</xdr:rowOff>
    </xdr:from>
    <xdr:to>
      <xdr:col>3</xdr:col>
      <xdr:colOff>6613560</xdr:colOff>
      <xdr:row>5</xdr:row>
      <xdr:rowOff>42120</xdr:rowOff>
    </xdr:to>
    <xdr:pic>
      <xdr:nvPicPr>
        <xdr:cNvPr id="0" name="Picture 1" descr=""/>
        <xdr:cNvPicPr/>
      </xdr:nvPicPr>
      <xdr:blipFill>
        <a:blip r:embed="rId1"/>
        <a:stretch/>
      </xdr:blipFill>
      <xdr:spPr>
        <a:xfrm>
          <a:off x="8136000" y="221760"/>
          <a:ext cx="669960" cy="7092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274320</xdr:colOff>
      <xdr:row>11</xdr:row>
      <xdr:rowOff>55080</xdr:rowOff>
    </xdr:from>
    <xdr:to>
      <xdr:col>9</xdr:col>
      <xdr:colOff>246240</xdr:colOff>
      <xdr:row>38</xdr:row>
      <xdr:rowOff>67320</xdr:rowOff>
    </xdr:to>
    <xdr:graphicFrame>
      <xdr:nvGraphicFramePr>
        <xdr:cNvPr id="1" name="Graphique 1"/>
        <xdr:cNvGraphicFramePr/>
      </xdr:nvGraphicFramePr>
      <xdr:xfrm>
        <a:off x="415800" y="3220200"/>
        <a:ext cx="8382960" cy="489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318240</xdr:colOff>
      <xdr:row>38</xdr:row>
      <xdr:rowOff>96840</xdr:rowOff>
    </xdr:to>
    <xdr:graphicFrame>
      <xdr:nvGraphicFramePr>
        <xdr:cNvPr id="2" name="Graphique 1"/>
        <xdr:cNvGraphicFramePr/>
      </xdr:nvGraphicFramePr>
      <xdr:xfrm>
        <a:off x="10779840" y="3230640"/>
        <a:ext cx="8349480" cy="4911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13" activeCellId="0" sqref="D13"/>
    </sheetView>
  </sheetViews>
  <sheetFormatPr defaultColWidth="8.828125" defaultRowHeight="15.5" zeroHeight="false" outlineLevelRow="0" outlineLevelCol="0"/>
  <cols>
    <col collapsed="false" customWidth="true" hidden="false" outlineLevel="0" max="1" min="1" style="0" width="2.33"/>
    <col collapsed="false" customWidth="true" hidden="false" outlineLevel="0" max="3" min="3" style="0" width="17.16"/>
    <col collapsed="false" customWidth="true" hidden="false" outlineLevel="0" max="4" min="4" style="0" width="92.5"/>
  </cols>
  <sheetData>
    <row r="1" customFormat="false" ht="8" hidden="false" customHeight="true" outlineLevel="0" collapsed="false"/>
    <row r="2" customFormat="false" ht="15.5" hidden="false" customHeight="true" outlineLevel="0" collapsed="false">
      <c r="B2" s="1" t="s">
        <v>0</v>
      </c>
      <c r="C2" s="1"/>
      <c r="D2" s="1"/>
    </row>
    <row r="3" customFormat="false" ht="15.5" hidden="false" customHeight="false" outlineLevel="0" collapsed="false">
      <c r="B3" s="1"/>
      <c r="C3" s="1"/>
      <c r="D3" s="1"/>
    </row>
    <row r="4" customFormat="false" ht="15.5" hidden="false" customHeight="false" outlineLevel="0" collapsed="false">
      <c r="B4" s="1"/>
      <c r="C4" s="1"/>
      <c r="D4" s="1"/>
    </row>
    <row r="5" customFormat="false" ht="15.5" hidden="false" customHeight="false" outlineLevel="0" collapsed="false">
      <c r="B5" s="1"/>
      <c r="C5" s="1"/>
      <c r="D5" s="1"/>
    </row>
    <row r="6" customFormat="false" ht="15.5" hidden="false" customHeight="false" outlineLevel="0" collapsed="false">
      <c r="B6" s="1"/>
      <c r="C6" s="1"/>
      <c r="D6" s="1"/>
    </row>
    <row r="7" customFormat="false" ht="15.5" hidden="false" customHeight="false" outlineLevel="0" collapsed="false">
      <c r="B7" s="1"/>
      <c r="C7" s="1"/>
      <c r="D7" s="1"/>
    </row>
    <row r="8" customFormat="false" ht="15.5" hidden="true" customHeight="false" outlineLevel="0" collapsed="false">
      <c r="B8" s="1"/>
      <c r="C8" s="1"/>
      <c r="D8" s="1"/>
    </row>
    <row r="9" customFormat="false" ht="15.5" hidden="false" customHeight="false" outlineLevel="0" collapsed="false">
      <c r="B9" s="2"/>
      <c r="C9" s="2"/>
      <c r="D9" s="2"/>
    </row>
    <row r="10" customFormat="false" ht="15.5" hidden="false" customHeight="false" outlineLevel="0" collapsed="false">
      <c r="B10" s="3" t="s">
        <v>1</v>
      </c>
      <c r="C10" s="4"/>
      <c r="D10" s="5"/>
    </row>
    <row r="11" customFormat="false" ht="15.5" hidden="false" customHeight="false" outlineLevel="0" collapsed="false">
      <c r="B11" s="6" t="s">
        <v>2</v>
      </c>
      <c r="C11" s="6"/>
      <c r="D11" s="7" t="s">
        <v>3</v>
      </c>
    </row>
    <row r="12" customFormat="false" ht="15.5" hidden="false" customHeight="false" outlineLevel="0" collapsed="false">
      <c r="B12" s="8" t="s">
        <v>4</v>
      </c>
      <c r="C12" s="8"/>
      <c r="D12" s="9" t="str">
        <f aca="false">HYPERLINK(CONCATENATE( "https://github.com/OWASP/owasp-masvs/blob/", MASVS_VERSION, "/Document/"))</f>
        <v>https://github.com/OWASP/owasp-masvs/blob/1.1.4/Document/</v>
      </c>
    </row>
    <row r="13" customFormat="false" ht="15.5" hidden="false" customHeight="false" outlineLevel="0" collapsed="false">
      <c r="B13" s="10" t="s">
        <v>5</v>
      </c>
      <c r="C13" s="10"/>
      <c r="D13" s="11" t="s">
        <v>6</v>
      </c>
    </row>
    <row r="14" customFormat="false" ht="15.5" hidden="false" customHeight="false" outlineLevel="0" collapsed="false">
      <c r="B14" s="8" t="s">
        <v>7</v>
      </c>
      <c r="C14" s="8"/>
      <c r="D14" s="12" t="str">
        <f aca="false">HYPERLINK(CONCATENATE( "https://github.com/OWASP/owasp-mstg/blob/", MSTG_VERSION, "/Document/"))</f>
        <v>https://github.com/OWASP/owasp-mstg/blob/1.1.3/Document/</v>
      </c>
    </row>
    <row r="15" customFormat="false" ht="32" hidden="false" customHeight="true" outlineLevel="0" collapsed="false">
      <c r="B15" s="13" t="s">
        <v>8</v>
      </c>
      <c r="C15" s="13"/>
      <c r="D15" s="13"/>
    </row>
    <row r="16" customFormat="false" ht="15.5" hidden="false" customHeight="false" outlineLevel="0" collapsed="false">
      <c r="B16" s="14" t="s">
        <v>9</v>
      </c>
      <c r="C16" s="14"/>
      <c r="D16" s="11"/>
    </row>
    <row r="17" customFormat="false" ht="15.5" hidden="false" customHeight="false" outlineLevel="0" collapsed="false">
      <c r="B17" s="8" t="s">
        <v>10</v>
      </c>
      <c r="C17" s="8"/>
      <c r="D17" s="11"/>
    </row>
    <row r="18" customFormat="false" ht="15.5" hidden="false" customHeight="false" outlineLevel="0" collapsed="false">
      <c r="B18" s="14" t="s">
        <v>11</v>
      </c>
      <c r="C18" s="14"/>
      <c r="D18" s="11"/>
    </row>
    <row r="19" customFormat="false" ht="15.5" hidden="false" customHeight="false" outlineLevel="0" collapsed="false">
      <c r="B19" s="14" t="s">
        <v>12</v>
      </c>
      <c r="C19" s="14"/>
      <c r="D19" s="11"/>
    </row>
    <row r="20" customFormat="false" ht="15.5" hidden="false" customHeight="false" outlineLevel="0" collapsed="false">
      <c r="B20" s="14" t="s">
        <v>13</v>
      </c>
      <c r="C20" s="14"/>
      <c r="D20" s="11"/>
    </row>
    <row r="21" customFormat="false" ht="15.5" hidden="false" customHeight="false" outlineLevel="0" collapsed="false">
      <c r="B21" s="14" t="s">
        <v>14</v>
      </c>
      <c r="C21" s="14"/>
      <c r="D21" s="11" t="s">
        <v>15</v>
      </c>
    </row>
    <row r="22" customFormat="false" ht="70.5" hidden="false" customHeight="true" outlineLevel="0" collapsed="false">
      <c r="B22" s="14" t="s">
        <v>16</v>
      </c>
      <c r="C22" s="14"/>
      <c r="D22" s="11" t="s">
        <v>17</v>
      </c>
    </row>
    <row r="23" customFormat="false" ht="15.5" hidden="false" customHeight="false" outlineLevel="0" collapsed="false">
      <c r="B23" s="2"/>
      <c r="C23" s="2"/>
      <c r="D23" s="2"/>
    </row>
    <row r="24" customFormat="false" ht="15.5" hidden="false" customHeight="false" outlineLevel="0" collapsed="false">
      <c r="B24" s="15" t="s">
        <v>18</v>
      </c>
      <c r="C24" s="16"/>
      <c r="D24" s="17"/>
    </row>
    <row r="25" customFormat="false" ht="15.5" hidden="false" customHeight="false" outlineLevel="0" collapsed="false">
      <c r="B25" s="18" t="s">
        <v>19</v>
      </c>
      <c r="C25" s="19"/>
      <c r="D25" s="11"/>
    </row>
    <row r="26" customFormat="false" ht="15.5" hidden="false" customHeight="false" outlineLevel="0" collapsed="false">
      <c r="B26" s="14" t="s">
        <v>20</v>
      </c>
      <c r="C26" s="14"/>
      <c r="D26" s="11"/>
    </row>
    <row r="27" customFormat="false" ht="15.5" hidden="false" customHeight="false" outlineLevel="0" collapsed="false">
      <c r="B27" s="14" t="s">
        <v>21</v>
      </c>
      <c r="C27" s="14"/>
      <c r="D27" s="11"/>
    </row>
    <row r="28" customFormat="false" ht="15.5" hidden="false" customHeight="false" outlineLevel="0" collapsed="false">
      <c r="B28" s="14" t="s">
        <v>22</v>
      </c>
      <c r="C28" s="14"/>
      <c r="D28" s="11"/>
    </row>
    <row r="29" customFormat="false" ht="66" hidden="false" customHeight="true" outlineLevel="0" collapsed="false">
      <c r="B29" s="20" t="s">
        <v>23</v>
      </c>
      <c r="C29" s="20"/>
      <c r="D29" s="11"/>
    </row>
    <row r="30" customFormat="false" ht="15.5" hidden="false" customHeight="false" outlineLevel="0" collapsed="false">
      <c r="B30" s="2"/>
      <c r="C30" s="2"/>
      <c r="D30" s="2"/>
    </row>
    <row r="31" customFormat="false" ht="15.5" hidden="false" customHeight="false" outlineLevel="0" collapsed="false">
      <c r="B31" s="15" t="s">
        <v>24</v>
      </c>
      <c r="C31" s="16"/>
      <c r="D31" s="17"/>
    </row>
    <row r="32" customFormat="false" ht="15.5" hidden="false" customHeight="false" outlineLevel="0" collapsed="false">
      <c r="B32" s="18" t="s">
        <v>19</v>
      </c>
      <c r="C32" s="19"/>
      <c r="D32" s="11"/>
    </row>
    <row r="33" customFormat="false" ht="15.5" hidden="false" customHeight="false" outlineLevel="0" collapsed="false">
      <c r="B33" s="14" t="s">
        <v>25</v>
      </c>
      <c r="C33" s="14"/>
      <c r="D33" s="11"/>
    </row>
    <row r="34" customFormat="false" ht="15.5" hidden="false" customHeight="false" outlineLevel="0" collapsed="false">
      <c r="B34" s="14" t="s">
        <v>21</v>
      </c>
      <c r="C34" s="14"/>
      <c r="D34" s="11"/>
    </row>
    <row r="35" customFormat="false" ht="15.5" hidden="false" customHeight="false" outlineLevel="0" collapsed="false">
      <c r="B35" s="14" t="s">
        <v>22</v>
      </c>
      <c r="C35" s="14"/>
      <c r="D35" s="11"/>
    </row>
    <row r="36" customFormat="false" ht="63" hidden="false" customHeight="true" outlineLevel="0" collapsed="false">
      <c r="B36" s="20" t="s">
        <v>26</v>
      </c>
      <c r="C36" s="20"/>
      <c r="D36" s="11"/>
    </row>
    <row r="37" customFormat="false" ht="15.5" hidden="false" customHeight="false" outlineLevel="0" collapsed="false">
      <c r="B37" s="2"/>
      <c r="C37" s="2"/>
      <c r="D37" s="2"/>
    </row>
    <row r="38" customFormat="false" ht="15.5" hidden="false" customHeight="false" outlineLevel="0" collapsed="false">
      <c r="B38" s="15" t="s">
        <v>27</v>
      </c>
      <c r="C38" s="16"/>
      <c r="D38" s="17"/>
    </row>
    <row r="39" customFormat="false" ht="15.5" hidden="false" customHeight="false" outlineLevel="0" collapsed="false">
      <c r="B39" s="21"/>
      <c r="C39" s="21"/>
      <c r="D39" s="21"/>
    </row>
    <row r="40" customFormat="false" ht="15.5" hidden="false" customHeight="false" outlineLevel="0" collapsed="false">
      <c r="B40" s="22" t="s">
        <v>28</v>
      </c>
      <c r="C40" s="22"/>
      <c r="D40" s="23"/>
    </row>
    <row r="41" customFormat="false" ht="15.5" hidden="false" customHeight="false" outlineLevel="0" collapsed="false">
      <c r="B41" s="22" t="s">
        <v>29</v>
      </c>
      <c r="C41" s="22"/>
      <c r="D41" s="23"/>
    </row>
    <row r="42" customFormat="false" ht="15.5" hidden="false" customHeight="false" outlineLevel="0" collapsed="false">
      <c r="B42" s="22" t="s">
        <v>30</v>
      </c>
      <c r="C42" s="22"/>
      <c r="D42" s="23"/>
    </row>
    <row r="43" customFormat="false" ht="15.5" hidden="false" customHeight="false" outlineLevel="0" collapsed="false">
      <c r="B43" s="22" t="s">
        <v>31</v>
      </c>
      <c r="C43" s="22"/>
      <c r="D43" s="24"/>
    </row>
    <row r="44" customFormat="false" ht="15.5" hidden="false" customHeight="false" outlineLevel="0" collapsed="false">
      <c r="B44" s="22" t="s">
        <v>32</v>
      </c>
      <c r="C44" s="22"/>
      <c r="D44" s="23"/>
    </row>
    <row r="45" customFormat="false" ht="15.5" hidden="false" customHeight="false" outlineLevel="0" collapsed="false">
      <c r="B45" s="21"/>
      <c r="C45" s="21"/>
      <c r="D45" s="21"/>
    </row>
    <row r="46" customFormat="false" ht="15.5" hidden="false" customHeight="false" outlineLevel="0" collapsed="false">
      <c r="B46" s="22" t="s">
        <v>28</v>
      </c>
      <c r="C46" s="22"/>
      <c r="D46" s="23"/>
    </row>
    <row r="47" customFormat="false" ht="15.5" hidden="false" customHeight="false" outlineLevel="0" collapsed="false">
      <c r="B47" s="22" t="s">
        <v>29</v>
      </c>
      <c r="C47" s="22"/>
      <c r="D47" s="23"/>
    </row>
    <row r="48" customFormat="false" ht="15.5" hidden="false" customHeight="false" outlineLevel="0" collapsed="false">
      <c r="B48" s="22" t="s">
        <v>30</v>
      </c>
      <c r="C48" s="22"/>
      <c r="D48" s="23"/>
    </row>
    <row r="49" customFormat="false" ht="15.5" hidden="false" customHeight="false" outlineLevel="0" collapsed="false">
      <c r="B49" s="22" t="s">
        <v>31</v>
      </c>
      <c r="C49" s="22"/>
      <c r="D49" s="24"/>
    </row>
    <row r="50" customFormat="false" ht="15.5" hidden="false" customHeight="false" outlineLevel="0" collapsed="false">
      <c r="B50" s="22" t="s">
        <v>32</v>
      </c>
      <c r="C50" s="22"/>
      <c r="D50" s="23"/>
    </row>
  </sheetData>
  <mergeCells count="37">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7:C27"/>
    <mergeCell ref="B28:C28"/>
    <mergeCell ref="B29:C29"/>
    <mergeCell ref="B30:D30"/>
    <mergeCell ref="B33:C33"/>
    <mergeCell ref="B34:C34"/>
    <mergeCell ref="B35:C35"/>
    <mergeCell ref="B36:C36"/>
    <mergeCell ref="B37:D37"/>
    <mergeCell ref="B39:D39"/>
    <mergeCell ref="B40:C40"/>
    <mergeCell ref="B41:C41"/>
    <mergeCell ref="B42:C42"/>
    <mergeCell ref="B43:C43"/>
    <mergeCell ref="B44:C44"/>
    <mergeCell ref="B45:D45"/>
    <mergeCell ref="B46:C46"/>
    <mergeCell ref="B47:C47"/>
    <mergeCell ref="B48:C48"/>
    <mergeCell ref="B49:C49"/>
    <mergeCell ref="B50:C5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X50"/>
  <sheetViews>
    <sheetView showFormulas="false" showGridLines="false" showRowColHeaders="true" showZeros="true" rightToLeft="false" tabSelected="false" showOutlineSymbols="true" defaultGridColor="true" view="normal" topLeftCell="A28" colorId="64" zoomScale="100" zoomScaleNormal="100" zoomScalePageLayoutView="100" workbookViewId="0">
      <selection pane="topLeft" activeCell="F43" activeCellId="0" sqref="F43"/>
    </sheetView>
  </sheetViews>
  <sheetFormatPr defaultColWidth="8.828125" defaultRowHeight="14" zeroHeight="false" outlineLevelRow="0" outlineLevelCol="0"/>
  <cols>
    <col collapsed="false" customWidth="true" hidden="false" outlineLevel="0" max="1" min="1" style="25" width="1.83"/>
    <col collapsed="false" customWidth="true" hidden="false" outlineLevel="0" max="2" min="2" style="25" width="9.5"/>
    <col collapsed="false" customWidth="true" hidden="false" outlineLevel="0" max="3" min="3" style="25" width="54.84"/>
    <col collapsed="false" customWidth="true" hidden="false" outlineLevel="0" max="4" min="4" style="25" width="6"/>
    <col collapsed="false" customWidth="true" hidden="false" outlineLevel="0" max="5" min="5" style="25" width="4.67"/>
    <col collapsed="false" customWidth="true" hidden="false" outlineLevel="0" max="6" min="6" style="25" width="5.83"/>
    <col collapsed="false" customWidth="true" hidden="false" outlineLevel="0" max="7" min="7" style="25" width="10.16"/>
    <col collapsed="false" customWidth="false" hidden="false" outlineLevel="0" max="1024" min="8" style="25" width="8.84"/>
  </cols>
  <sheetData>
    <row r="1" customFormat="false" ht="14.5" hidden="false" customHeight="false" outlineLevel="0" collapsed="false"/>
    <row r="2" customFormat="false" ht="15" hidden="false" customHeight="false" outlineLevel="0" collapsed="false">
      <c r="B2" s="26"/>
      <c r="C2" s="27" t="s">
        <v>33</v>
      </c>
      <c r="D2" s="28"/>
      <c r="E2" s="28"/>
      <c r="F2" s="28"/>
    </row>
    <row r="3" customFormat="false" ht="14.5" hidden="false" customHeight="false" outlineLevel="0" collapsed="false">
      <c r="B3" s="28"/>
      <c r="C3" s="28"/>
      <c r="D3" s="28"/>
      <c r="E3" s="28"/>
      <c r="F3" s="28"/>
    </row>
    <row r="4" customFormat="false" ht="14.5" hidden="false" customHeight="false" outlineLevel="0" collapsed="false">
      <c r="B4" s="29"/>
      <c r="C4" s="29"/>
      <c r="D4" s="29"/>
      <c r="E4" s="29"/>
      <c r="F4" s="29"/>
    </row>
    <row r="5" customFormat="false" ht="16" hidden="false" customHeight="true" outlineLevel="0" collapsed="false">
      <c r="B5" s="30"/>
      <c r="C5" s="30"/>
      <c r="D5" s="30"/>
      <c r="E5" s="30"/>
      <c r="F5" s="30"/>
    </row>
    <row r="6" customFormat="false" ht="19" hidden="false" customHeight="true" outlineLevel="0" collapsed="false">
      <c r="B6" s="31"/>
      <c r="C6" s="31"/>
      <c r="D6" s="31"/>
      <c r="E6" s="31"/>
      <c r="F6" s="31"/>
      <c r="G6" s="32" t="s">
        <v>34</v>
      </c>
      <c r="H6" s="32"/>
      <c r="I6" s="32"/>
      <c r="V6" s="32" t="s">
        <v>34</v>
      </c>
      <c r="W6" s="32"/>
      <c r="X6" s="32"/>
    </row>
    <row r="7" customFormat="false" ht="15" hidden="false" customHeight="false" outlineLevel="0" collapsed="false">
      <c r="B7" s="33"/>
      <c r="C7" s="33"/>
      <c r="D7" s="33"/>
      <c r="E7" s="33"/>
      <c r="F7" s="33"/>
    </row>
    <row r="8" customFormat="false" ht="16" hidden="false" customHeight="true" outlineLevel="0" collapsed="false">
      <c r="B8" s="30"/>
      <c r="C8" s="30"/>
      <c r="D8" s="30"/>
      <c r="E8" s="30"/>
      <c r="F8" s="30"/>
      <c r="G8" s="34" t="n">
        <f aca="false">AVERAGE(G43:G50)*5</f>
        <v>0</v>
      </c>
      <c r="H8" s="34"/>
      <c r="I8" s="34"/>
      <c r="V8" s="34" t="n">
        <f aca="false">AVERAGE(K43:K50)*5</f>
        <v>0</v>
      </c>
      <c r="W8" s="34"/>
      <c r="X8" s="34"/>
    </row>
    <row r="9" customFormat="false" ht="91" hidden="false" customHeight="true" outlineLevel="0" collapsed="false">
      <c r="B9" s="31"/>
      <c r="C9" s="31"/>
      <c r="D9" s="31"/>
      <c r="E9" s="31"/>
      <c r="F9" s="31"/>
      <c r="G9" s="34"/>
      <c r="H9" s="34"/>
      <c r="I9" s="34"/>
      <c r="V9" s="34"/>
      <c r="W9" s="34"/>
      <c r="X9" s="34"/>
    </row>
    <row r="10" customFormat="false" ht="16.5" hidden="false" customHeight="true" outlineLevel="0" collapsed="false">
      <c r="B10" s="33"/>
      <c r="C10" s="33"/>
      <c r="D10" s="33"/>
      <c r="E10" s="33"/>
      <c r="F10" s="33"/>
      <c r="G10" s="34"/>
      <c r="H10" s="34"/>
      <c r="I10" s="34"/>
      <c r="V10" s="34"/>
      <c r="W10" s="34"/>
      <c r="X10" s="34"/>
    </row>
    <row r="11" customFormat="false" ht="17.25" hidden="false" customHeight="true" outlineLevel="0" collapsed="false">
      <c r="B11" s="33"/>
      <c r="C11" s="33"/>
      <c r="D11" s="33"/>
      <c r="E11" s="33"/>
      <c r="F11" s="33"/>
      <c r="G11" s="34"/>
      <c r="H11" s="34"/>
      <c r="I11" s="34"/>
      <c r="V11" s="34"/>
      <c r="W11" s="34"/>
      <c r="X11" s="34"/>
    </row>
    <row r="12" customFormat="false" ht="16" hidden="false" customHeight="true" outlineLevel="0" collapsed="false">
      <c r="B12" s="30"/>
      <c r="C12" s="30"/>
      <c r="D12" s="30"/>
      <c r="E12" s="30"/>
      <c r="F12" s="30"/>
    </row>
    <row r="13" customFormat="false" ht="14" hidden="false" customHeight="false" outlineLevel="0" collapsed="false">
      <c r="B13" s="35"/>
      <c r="C13" s="35"/>
      <c r="D13" s="35"/>
      <c r="E13" s="35"/>
      <c r="F13" s="35"/>
    </row>
    <row r="14" customFormat="false" ht="14" hidden="false" customHeight="false" outlineLevel="0" collapsed="false">
      <c r="B14" s="36"/>
      <c r="C14" s="36"/>
      <c r="D14" s="36"/>
      <c r="E14" s="36"/>
      <c r="F14" s="37"/>
    </row>
    <row r="15" customFormat="false" ht="14.5" hidden="false" customHeight="false" outlineLevel="0" collapsed="false">
      <c r="B15" s="33"/>
      <c r="C15" s="33"/>
      <c r="D15" s="33"/>
      <c r="E15" s="33"/>
      <c r="F15" s="33"/>
    </row>
    <row r="16" customFormat="false" ht="16" hidden="false" customHeight="true" outlineLevel="0" collapsed="false">
      <c r="B16" s="30"/>
      <c r="C16" s="30"/>
      <c r="D16" s="30"/>
      <c r="E16" s="30"/>
      <c r="F16" s="30"/>
    </row>
    <row r="17" customFormat="false" ht="14" hidden="false" customHeight="false" outlineLevel="0" collapsed="false">
      <c r="B17" s="35"/>
      <c r="C17" s="35"/>
      <c r="D17" s="35"/>
      <c r="E17" s="35"/>
      <c r="F17" s="35"/>
    </row>
    <row r="18" customFormat="false" ht="14" hidden="false" customHeight="false" outlineLevel="0" collapsed="false">
      <c r="B18" s="36"/>
      <c r="C18" s="36"/>
      <c r="D18" s="36"/>
      <c r="E18" s="36"/>
      <c r="F18" s="37"/>
    </row>
    <row r="20" customFormat="false" ht="14" hidden="false" customHeight="false" outlineLevel="0" collapsed="false">
      <c r="B20" s="25" t="s">
        <v>35</v>
      </c>
    </row>
    <row r="23" customFormat="false" ht="14" hidden="false" customHeight="false" outlineLevel="0" collapsed="false">
      <c r="C23" s="38"/>
    </row>
    <row r="24" customFormat="false" ht="14" hidden="false" customHeight="false" outlineLevel="0" collapsed="false">
      <c r="C24" s="38"/>
    </row>
    <row r="25" customFormat="false" ht="14" hidden="false" customHeight="false" outlineLevel="0" collapsed="false">
      <c r="C25" s="38"/>
    </row>
    <row r="26" customFormat="false" ht="14" hidden="false" customHeight="false" outlineLevel="0" collapsed="false">
      <c r="C26" s="38"/>
    </row>
    <row r="27" customFormat="false" ht="14" hidden="false" customHeight="false" outlineLevel="0" collapsed="false">
      <c r="C27" s="38"/>
    </row>
    <row r="28" customFormat="false" ht="14" hidden="false" customHeight="false" outlineLevel="0" collapsed="false">
      <c r="C28" s="38"/>
    </row>
    <row r="29" customFormat="false" ht="14" hidden="false" customHeight="false" outlineLevel="0" collapsed="false">
      <c r="C29" s="38"/>
    </row>
    <row r="30" customFormat="false" ht="14" hidden="false" customHeight="false" outlineLevel="0" collapsed="false">
      <c r="C30" s="38"/>
    </row>
    <row r="31" customFormat="false" ht="14" hidden="false" customHeight="false" outlineLevel="0" collapsed="false">
      <c r="C31" s="38"/>
    </row>
    <row r="32" customFormat="false" ht="14" hidden="false" customHeight="false" outlineLevel="0" collapsed="false">
      <c r="C32" s="38"/>
    </row>
    <row r="35" customFormat="false" ht="15.75" hidden="false" customHeight="true" outlineLevel="0" collapsed="false"/>
    <row r="41" customFormat="false" ht="14.5" hidden="false" customHeight="false" outlineLevel="0" collapsed="false">
      <c r="D41" s="39" t="s">
        <v>36</v>
      </c>
      <c r="E41" s="39"/>
      <c r="F41" s="39"/>
      <c r="G41" s="39"/>
      <c r="H41" s="39" t="s">
        <v>37</v>
      </c>
      <c r="I41" s="39"/>
      <c r="J41" s="39"/>
      <c r="K41" s="39"/>
    </row>
    <row r="42" customFormat="false" ht="14" hidden="false" customHeight="false" outlineLevel="0" collapsed="false">
      <c r="D42" s="40" t="s">
        <v>38</v>
      </c>
      <c r="E42" s="40" t="s">
        <v>39</v>
      </c>
      <c r="F42" s="40" t="s">
        <v>40</v>
      </c>
      <c r="G42" s="40" t="s">
        <v>41</v>
      </c>
      <c r="H42" s="40" t="s">
        <v>38</v>
      </c>
      <c r="I42" s="40" t="s">
        <v>39</v>
      </c>
      <c r="J42" s="40" t="s">
        <v>40</v>
      </c>
      <c r="K42" s="40" t="s">
        <v>41</v>
      </c>
    </row>
    <row r="43" customFormat="false" ht="14.5" hidden="false" customHeight="false" outlineLevel="0" collapsed="false">
      <c r="C43" s="41" t="s">
        <v>42</v>
      </c>
      <c r="D43" s="42" t="n">
        <f aca="false">COUNTIFS('Security Requirements - Android'!G5:G14,'Security Requirements - Android'!B79)</f>
        <v>0</v>
      </c>
      <c r="E43" s="42" t="n">
        <f aca="false">COUNTIFS('Security Requirements - Android'!G5:G14,'Security Requirements - Android'!B80)</f>
        <v>0</v>
      </c>
      <c r="F43" s="43" t="n">
        <f aca="false">COUNTIFS('Security Requirements - Android'!G5:G14,'Security Requirements - Android'!B81)</f>
        <v>6</v>
      </c>
      <c r="G43" s="44" t="n">
        <f aca="false">IF(D43+E43=0, 0, D43/(E43+D43))</f>
        <v>0</v>
      </c>
      <c r="H43" s="45" t="n">
        <f aca="false">COUNTIFS('Security Requirements - iOS'!G5:G14,'Security Requirements - Android'!B79)</f>
        <v>0</v>
      </c>
      <c r="I43" s="45" t="n">
        <f aca="false">COUNTIFS('Security Requirements - iOS'!G5:G14,'Security Requirements - Android'!B80)</f>
        <v>0</v>
      </c>
      <c r="J43" s="46" t="n">
        <f aca="false">COUNTIFS('Security Requirements - iOS'!G5:G14,'Security Requirements - Android'!B81)</f>
        <v>6</v>
      </c>
      <c r="K43" s="44" t="n">
        <f aca="false">IF(H43+I43=0, 0, H43/(H43+I43))</f>
        <v>0</v>
      </c>
    </row>
    <row r="44" customFormat="false" ht="14.5" hidden="false" customHeight="false" outlineLevel="0" collapsed="false">
      <c r="C44" s="41" t="s">
        <v>43</v>
      </c>
      <c r="D44" s="42" t="n">
        <f aca="false">COUNTIFS('Security Requirements - Android'!G16:G27,'Security Requirements - Android'!B79)</f>
        <v>0</v>
      </c>
      <c r="E44" s="42" t="n">
        <f aca="false">COUNTIFS('Security Requirements - Android'!G16:G27,'Security Requirements - Android'!B80)</f>
        <v>0</v>
      </c>
      <c r="F44" s="42" t="n">
        <f aca="false">COUNTIFS('Security Requirements - Android'!G16:G27,'Security Requirements - Android'!B81)</f>
        <v>5</v>
      </c>
      <c r="G44" s="44" t="n">
        <f aca="false">IF(D44+E44=0, 0, D44/(E44+D44))</f>
        <v>0</v>
      </c>
      <c r="H44" s="45" t="n">
        <f aca="false">COUNTIFS('Security Requirements - iOS'!G16:G27,'Security Requirements - Android'!B79)</f>
        <v>0</v>
      </c>
      <c r="I44" s="45" t="n">
        <f aca="false">COUNTIFS('Security Requirements - iOS'!G16:G27,'Security Requirements - Android'!B80)</f>
        <v>0</v>
      </c>
      <c r="J44" s="45" t="n">
        <f aca="false">COUNTIFS('Security Requirements - iOS'!G16:G27,'Security Requirements - Android'!B81)</f>
        <v>5</v>
      </c>
      <c r="K44" s="44" t="n">
        <f aca="false">IF(H44+I44=0, 0, H44/(H44+I44))</f>
        <v>0</v>
      </c>
    </row>
    <row r="45" customFormat="false" ht="14.5" hidden="false" customHeight="false" outlineLevel="0" collapsed="false">
      <c r="C45" s="41" t="s">
        <v>44</v>
      </c>
      <c r="D45" s="42" t="n">
        <f aca="false">COUNTIFS('Security Requirements - Android'!G29:G34,'Security Requirements - Android'!B79)</f>
        <v>0</v>
      </c>
      <c r="E45" s="42" t="n">
        <f aca="false">COUNTIFS('Security Requirements - Android'!G29:G34,'Security Requirements - Android'!B80)</f>
        <v>0</v>
      </c>
      <c r="F45" s="42" t="n">
        <f aca="false">COUNTIFS('Security Requirements - Android'!G29:G34,'Security Requirements - Android'!B81)</f>
        <v>0</v>
      </c>
      <c r="G45" s="44" t="n">
        <f aca="false">IF(D45+E45=0, 0, D45/(E45+D45))</f>
        <v>0</v>
      </c>
      <c r="H45" s="45" t="n">
        <f aca="false">COUNTIFS('Security Requirements - iOS'!G29:G34,'Security Requirements - Android'!B79)</f>
        <v>0</v>
      </c>
      <c r="I45" s="45" t="n">
        <f aca="false">COUNTIFS('Security Requirements - iOS'!G29:G34,'Security Requirements - Android'!B80)</f>
        <v>0</v>
      </c>
      <c r="J45" s="45" t="n">
        <f aca="false">COUNTIFS('Security Requirements - iOS'!G29:G34,'Security Requirements - Android'!B81)</f>
        <v>0</v>
      </c>
      <c r="K45" s="44" t="n">
        <f aca="false">IF(H45+I45=0, 0, H45/(H45+I45))</f>
        <v>0</v>
      </c>
    </row>
    <row r="46" customFormat="false" ht="14.5" hidden="false" customHeight="false" outlineLevel="0" collapsed="false">
      <c r="C46" s="41" t="s">
        <v>45</v>
      </c>
      <c r="D46" s="42" t="n">
        <f aca="false">COUNTIFS('Security Requirements - Android'!G36:G46,'Security Requirements - Android'!B79)</f>
        <v>0</v>
      </c>
      <c r="E46" s="42" t="n">
        <f aca="false">COUNTIFS('Security Requirements - Android'!G36:G46,'Security Requirements - Android'!B80)</f>
        <v>0</v>
      </c>
      <c r="F46" s="42" t="n">
        <f aca="false">COUNTIFS('Security Requirements - Android'!G36:G46,'Security Requirements - Android'!B81)</f>
        <v>4</v>
      </c>
      <c r="G46" s="44" t="n">
        <f aca="false">IF(D46+E46=0, 0, D46/(E46+D46))</f>
        <v>0</v>
      </c>
      <c r="H46" s="45" t="n">
        <f aca="false">COUNTIFS('Security Requirements - iOS'!G36:G46,'Security Requirements - Android'!B79)</f>
        <v>0</v>
      </c>
      <c r="I46" s="45" t="n">
        <f aca="false">COUNTIFS('Security Requirements - iOS'!G36:G46,'Security Requirements - Android'!B80)</f>
        <v>0</v>
      </c>
      <c r="J46" s="45" t="n">
        <f aca="false">COUNTIFS('Security Requirements - iOS'!G36:G46,'Security Requirements - Android'!B81)</f>
        <v>4</v>
      </c>
      <c r="K46" s="44" t="n">
        <f aca="false">IF(H46+I46=0, 0, H46/(H46+I46))</f>
        <v>0</v>
      </c>
    </row>
    <row r="47" customFormat="false" ht="14.5" hidden="false" customHeight="false" outlineLevel="0" collapsed="false">
      <c r="C47" s="41" t="s">
        <v>46</v>
      </c>
      <c r="D47" s="42" t="n">
        <f aca="false">COUNTIFS('Security Requirements - Android'!G48:G53,'Security Requirements - Android'!B79)</f>
        <v>0</v>
      </c>
      <c r="E47" s="42" t="n">
        <f aca="false">COUNTIFS('Security Requirements - Android'!G48:G53,'Security Requirements - Android'!B80)</f>
        <v>0</v>
      </c>
      <c r="F47" s="42" t="n">
        <f aca="false">COUNTIFS('Security Requirements - Android'!G48:G53,'Security Requirements - Android'!B81)</f>
        <v>3</v>
      </c>
      <c r="G47" s="44" t="n">
        <f aca="false">IF(D47+E47=0, 0, D47/(E47+D47))</f>
        <v>0</v>
      </c>
      <c r="H47" s="45" t="n">
        <f aca="false">COUNTIFS('Security Requirements - iOS'!G48:G53,'Security Requirements - Android'!B79)</f>
        <v>0</v>
      </c>
      <c r="I47" s="45" t="n">
        <f aca="false">COUNTIFS('Security Requirements - iOS'!G48:G53,'Security Requirements - Android'!B80)</f>
        <v>0</v>
      </c>
      <c r="J47" s="45" t="n">
        <f aca="false">COUNTIFS('Security Requirements - iOS'!G48:G53,'Security Requirements - Android'!B81)</f>
        <v>3</v>
      </c>
      <c r="K47" s="44" t="n">
        <f aca="false">IF(H47+I47=0, 0, H47/(H47+I47))</f>
        <v>0</v>
      </c>
    </row>
    <row r="48" customFormat="false" ht="14.5" hidden="false" customHeight="false" outlineLevel="0" collapsed="false">
      <c r="C48" s="41" t="s">
        <v>47</v>
      </c>
      <c r="D48" s="42" t="n">
        <f aca="false">COUNTIFS('Security Requirements - Android'!G55:G62,'Security Requirements - Android'!B79)</f>
        <v>0</v>
      </c>
      <c r="E48" s="42" t="n">
        <f aca="false">COUNTIFS('Security Requirements - Android'!G55:G62,'Security Requirements - Android'!B80)</f>
        <v>0</v>
      </c>
      <c r="F48" s="42" t="n">
        <f aca="false">COUNTIFS('Security Requirements - Android'!G55:G62,'Security Requirements - Android'!B81)</f>
        <v>0</v>
      </c>
      <c r="G48" s="44" t="n">
        <f aca="false">IF(D48+E48=0, 0, D48/(E48+D48))</f>
        <v>0</v>
      </c>
      <c r="H48" s="45" t="n">
        <f aca="false">COUNTIFS('Security Requirements - iOS'!G55:G62,'Security Requirements - Android'!B79)</f>
        <v>0</v>
      </c>
      <c r="I48" s="45" t="n">
        <f aca="false">COUNTIFS('Security Requirements - iOS'!G55:G62,'Security Requirements - Android'!B80)</f>
        <v>0</v>
      </c>
      <c r="J48" s="45" t="n">
        <f aca="false">COUNTIFS('Security Requirements - iOS'!G55:G62,'Security Requirements - Android'!B81)</f>
        <v>0</v>
      </c>
      <c r="K48" s="44" t="n">
        <f aca="false">IF(H48+I48=0, 0, H48/(H48+I48))</f>
        <v>0</v>
      </c>
    </row>
    <row r="49" customFormat="false" ht="14.5" hidden="false" customHeight="false" outlineLevel="0" collapsed="false">
      <c r="C49" s="41" t="s">
        <v>48</v>
      </c>
      <c r="D49" s="45" t="n">
        <f aca="false">COUNTIFS('Security Requirements - Android'!G64:G72,'Security Requirements - Android'!B79)</f>
        <v>0</v>
      </c>
      <c r="E49" s="45" t="n">
        <f aca="false">COUNTIFS('Security Requirements - Android'!G64:G72,'Security Requirements - Android'!B80)</f>
        <v>0</v>
      </c>
      <c r="F49" s="45" t="n">
        <f aca="false">COUNTIFS('Security Requirements - Android'!G64:G72,'Security Requirements - Android'!B81)</f>
        <v>0</v>
      </c>
      <c r="G49" s="44" t="n">
        <f aca="false">IF(D49+E49=0, 0, D49/(E49+D49))</f>
        <v>0</v>
      </c>
      <c r="H49" s="45" t="n">
        <f aca="false">COUNTIFS('Security Requirements - iOS'!G64:G72,'Security Requirements - Android'!B79)</f>
        <v>0</v>
      </c>
      <c r="I49" s="45" t="n">
        <f aca="false">COUNTIFS('Security Requirements - iOS'!G64:G72,'Security Requirements - Android'!B80)</f>
        <v>0</v>
      </c>
      <c r="J49" s="45" t="n">
        <f aca="false">COUNTIFS('Security Requirements - iOS'!G64:G72,'Security Requirements - Android'!B81)</f>
        <v>0</v>
      </c>
      <c r="K49" s="44" t="n">
        <f aca="false">IF(H49+I49=0, 0, H49/(H49+I49))</f>
        <v>0</v>
      </c>
    </row>
    <row r="50" customFormat="false" ht="14.5" hidden="false" customHeight="false" outlineLevel="0" collapsed="false">
      <c r="C50" s="41" t="s">
        <v>49</v>
      </c>
      <c r="D50" s="42" t="n">
        <f aca="false">COUNTIFS('Anti-RE - Android'!F4:F18,'Security Requirements - Android'!B79)</f>
        <v>0</v>
      </c>
      <c r="E50" s="42" t="n">
        <f aca="false">COUNTIFS('Anti-RE - Android'!F4:F18,'Security Requirements - Android'!B80)</f>
        <v>0</v>
      </c>
      <c r="F50" s="42" t="n">
        <f aca="false">COUNTIFS('Anti-RE - Android'!F4:F18,'Security Requirements - Android'!B81)</f>
        <v>12</v>
      </c>
      <c r="G50" s="44" t="n">
        <f aca="false">IF(D50+E50=0, 0, D50/(E50+D50))</f>
        <v>0</v>
      </c>
      <c r="H50" s="45" t="n">
        <f aca="false">COUNTIFS('Anti-RE - iOS'!F4:F18,'Security Requirements - Android'!B79)</f>
        <v>0</v>
      </c>
      <c r="I50" s="45" t="n">
        <f aca="false">COUNTIFS('Anti-RE - iOS'!F4:F18,'Security Requirements - Android'!B80)</f>
        <v>0</v>
      </c>
      <c r="J50" s="45" t="n">
        <f aca="false">COUNTIFS('Anti-RE - iOS'!F4:F18,'Security Requirements - Android'!B81)</f>
        <v>12</v>
      </c>
      <c r="K50" s="44" t="n">
        <f aca="false">IF(H50+I50=0, 0, H50/(H50+I50))</f>
        <v>0</v>
      </c>
    </row>
  </sheetData>
  <mergeCells count="9">
    <mergeCell ref="B4:F4"/>
    <mergeCell ref="G6:I6"/>
    <mergeCell ref="V6:X6"/>
    <mergeCell ref="G8:I11"/>
    <mergeCell ref="V8:X11"/>
    <mergeCell ref="B12:F12"/>
    <mergeCell ref="B16:F16"/>
    <mergeCell ref="D41:G41"/>
    <mergeCell ref="H41:K41"/>
  </mergeCells>
  <conditionalFormatting sqref="F14">
    <cfRule type="iconSet" priority="2">
      <iconSet iconSet="3TrafficLights1">
        <cfvo type="percent" val="0"/>
        <cfvo type="num" val="0.4"/>
        <cfvo type="num" val="0.8"/>
      </iconSet>
    </cfRule>
  </conditionalFormatting>
  <conditionalFormatting sqref="F14">
    <cfRule type="expression" priority="3" aboveAverage="0" equalAverage="0" bottom="0" percent="0" rank="0" text="" dxfId="0">
      <formula>MOD(ROW(),2)=1</formula>
    </cfRule>
  </conditionalFormatting>
  <conditionalFormatting sqref="F18">
    <cfRule type="iconSet" priority="4">
      <iconSet iconSet="3TrafficLights1">
        <cfvo type="percent" val="0"/>
        <cfvo type="num" val="0.4"/>
        <cfvo type="num" val="0.8"/>
      </iconSet>
    </cfRule>
  </conditionalFormatting>
  <conditionalFormatting sqref="F18">
    <cfRule type="expression" priority="5" aboveAverage="0" equalAverage="0" bottom="0" percent="0" rank="0" text="" dxfId="1">
      <formula>MOD(ROW(),2)=1</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M85"/>
  <sheetViews>
    <sheetView showFormulas="false" showGridLines="true" showRowColHeaders="true" showZeros="true" rightToLeft="false" tabSelected="false" showOutlineSymbols="true" defaultGridColor="true" view="normal" topLeftCell="I1" colorId="64" zoomScale="62" zoomScaleNormal="62" zoomScalePageLayoutView="100" workbookViewId="0">
      <selection pane="topLeft" activeCell="I38" activeCellId="0" sqref="I38"/>
    </sheetView>
  </sheetViews>
  <sheetFormatPr defaultColWidth="10.9921875" defaultRowHeight="15.5" zeroHeight="false" outlineLevelRow="0" outlineLevelCol="0"/>
  <cols>
    <col collapsed="false" customWidth="true" hidden="false" outlineLevel="0" max="1" min="1" style="47" width="1.83"/>
    <col collapsed="false" customWidth="true" hidden="false" outlineLevel="0" max="2" min="2" style="48" width="8"/>
    <col collapsed="false" customWidth="true" hidden="false" outlineLevel="0" max="3" min="3" style="48" width="17.92"/>
    <col collapsed="false" customWidth="true" hidden="false" outlineLevel="0" max="4" min="4" style="49" width="97.33"/>
    <col collapsed="false" customWidth="true" hidden="false" outlineLevel="0" max="6" min="5" style="47" width="6.66"/>
    <col collapsed="false" customWidth="true" hidden="false" outlineLevel="0" max="7" min="7" style="47" width="5.83"/>
    <col collapsed="false" customWidth="true" hidden="false" outlineLevel="0" max="8" min="8" style="0" width="101.58"/>
    <col collapsed="false" customWidth="true" hidden="false" outlineLevel="0" max="9" min="9" style="0" width="83.59"/>
    <col collapsed="false" customWidth="true" hidden="false" outlineLevel="0" max="10" min="10" style="0" width="73.41"/>
    <col collapsed="false" customWidth="true" hidden="false" outlineLevel="0" max="11" min="11" style="49" width="30.83"/>
    <col collapsed="false" customWidth="false" hidden="false" outlineLevel="0" max="12" min="12" style="47" width="11"/>
    <col collapsed="false" customWidth="true" hidden="false" outlineLevel="0" max="14" min="13" style="47" width="10.83"/>
    <col collapsed="false" customWidth="false" hidden="false" outlineLevel="0" max="1024" min="15" style="47" width="11"/>
  </cols>
  <sheetData>
    <row r="1" customFormat="false" ht="18.5" hidden="false" customHeight="false" outlineLevel="0" collapsed="false">
      <c r="B1" s="50" t="s">
        <v>50</v>
      </c>
      <c r="C1" s="50"/>
      <c r="D1" s="50"/>
      <c r="E1" s="50"/>
      <c r="F1" s="50"/>
      <c r="G1" s="50"/>
      <c r="H1" s="50"/>
      <c r="I1" s="50"/>
      <c r="J1" s="50"/>
      <c r="K1" s="50"/>
    </row>
    <row r="2" customFormat="false" ht="15.5" hidden="false" customHeight="false" outlineLevel="0" collapsed="false">
      <c r="B2" s="51"/>
      <c r="C2" s="51"/>
      <c r="D2" s="52"/>
      <c r="E2" s="53"/>
      <c r="F2" s="53"/>
      <c r="G2" s="53"/>
      <c r="H2" s="54"/>
      <c r="I2" s="54"/>
      <c r="J2" s="54"/>
      <c r="K2" s="52"/>
    </row>
    <row r="3" customFormat="false" ht="15.5" hidden="false" customHeight="true" outlineLevel="0" collapsed="false">
      <c r="B3" s="55" t="s">
        <v>51</v>
      </c>
      <c r="C3" s="56" t="s">
        <v>52</v>
      </c>
      <c r="D3" s="57" t="s">
        <v>53</v>
      </c>
      <c r="E3" s="58" t="s">
        <v>54</v>
      </c>
      <c r="F3" s="58" t="s">
        <v>55</v>
      </c>
      <c r="G3" s="58" t="s">
        <v>56</v>
      </c>
      <c r="H3" s="59" t="s">
        <v>57</v>
      </c>
      <c r="I3" s="59"/>
      <c r="J3" s="59"/>
      <c r="K3" s="60" t="s">
        <v>58</v>
      </c>
    </row>
    <row r="4" customFormat="false" ht="15.5" hidden="false" customHeight="false" outlineLevel="0" collapsed="false">
      <c r="B4" s="61" t="s">
        <v>59</v>
      </c>
      <c r="C4" s="62"/>
      <c r="D4" s="63" t="s">
        <v>60</v>
      </c>
      <c r="E4" s="64"/>
      <c r="F4" s="64"/>
      <c r="G4" s="64"/>
      <c r="H4" s="63"/>
      <c r="I4" s="63"/>
      <c r="J4" s="63"/>
      <c r="K4" s="65"/>
    </row>
    <row r="5" customFormat="false" ht="15.5" hidden="false" customHeight="false" outlineLevel="0" collapsed="false">
      <c r="B5" s="66" t="s">
        <v>61</v>
      </c>
      <c r="C5" s="67" t="s">
        <v>62</v>
      </c>
      <c r="D5" s="68" t="s">
        <v>63</v>
      </c>
      <c r="E5" s="69" t="s">
        <v>64</v>
      </c>
      <c r="F5" s="70" t="s">
        <v>64</v>
      </c>
      <c r="G5" s="71"/>
      <c r="H5" s="72" t="str">
        <f aca="false">HYPERLINK(CONCATENATE( BASE_URL, "0x04b-Mobile-App-Security-Testing.md#architectural-information"), "Architectural Information")</f>
        <v>Architectural Information</v>
      </c>
      <c r="I5" s="72" t="str">
        <f aca="false">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73"/>
      <c r="K5" s="74"/>
    </row>
    <row r="6" customFormat="false" ht="15.5" hidden="false" customHeight="false" outlineLevel="0" collapsed="false">
      <c r="B6" s="75" t="s">
        <v>65</v>
      </c>
      <c r="C6" s="76" t="s">
        <v>66</v>
      </c>
      <c r="D6" s="68" t="s">
        <v>67</v>
      </c>
      <c r="E6" s="69" t="s">
        <v>64</v>
      </c>
      <c r="F6" s="70" t="s">
        <v>64</v>
      </c>
      <c r="G6" s="71"/>
      <c r="H6" s="77" t="str">
        <f aca="false">HYPERLINK(CONCATENATE( BASE_URL, "0x04h-Testing-Code-Quality.md#injection-flaws-mstg-arch-2-and-mstg-platform-2"), "Injection Flaws (MSTG-ARCH-2 and MSTG-PLATFORM-2)")</f>
        <v>Injection Flaws (MSTG-ARCH-2 and MSTG-PLATFORM-2)</v>
      </c>
      <c r="I6" s="78" t="str">
        <f aca="false">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78"/>
      <c r="K6" s="74"/>
    </row>
    <row r="7" customFormat="false" ht="29" hidden="false" customHeight="false" outlineLevel="0" collapsed="false">
      <c r="B7" s="75" t="s">
        <v>68</v>
      </c>
      <c r="C7" s="76" t="s">
        <v>69</v>
      </c>
      <c r="D7" s="68" t="s">
        <v>70</v>
      </c>
      <c r="E7" s="69" t="s">
        <v>64</v>
      </c>
      <c r="F7" s="70" t="s">
        <v>64</v>
      </c>
      <c r="G7" s="71"/>
      <c r="H7" s="72" t="str">
        <f aca="false">HYPERLINK(CONCATENATE( BASE_URL, "0x04b-Mobile-App-Security-Testing.md#architectural-information"), "Architectural Information")</f>
        <v>Architectural Information</v>
      </c>
      <c r="I7" s="73"/>
      <c r="J7" s="73"/>
      <c r="K7" s="74"/>
    </row>
    <row r="8" customFormat="false" ht="15.5" hidden="false" customHeight="false" outlineLevel="0" collapsed="false">
      <c r="B8" s="75" t="s">
        <v>71</v>
      </c>
      <c r="C8" s="76" t="s">
        <v>72</v>
      </c>
      <c r="D8" s="68" t="s">
        <v>73</v>
      </c>
      <c r="E8" s="69" t="s">
        <v>64</v>
      </c>
      <c r="F8" s="70" t="s">
        <v>64</v>
      </c>
      <c r="G8" s="71"/>
      <c r="H8" s="72" t="str">
        <f aca="false">HYPERLINK(CONCATENATE( BASE_URL, "0x04b-Mobile-App-Security-Testing.md#identifying-sensitive-data"), "Identifying Sensitive Data")</f>
        <v>Identifying Sensitive Data</v>
      </c>
      <c r="I8" s="73"/>
      <c r="J8" s="73"/>
      <c r="K8" s="74"/>
    </row>
    <row r="9" customFormat="false" ht="15.5" hidden="false" customHeight="false" outlineLevel="0" collapsed="false">
      <c r="B9" s="75" t="s">
        <v>74</v>
      </c>
      <c r="C9" s="76" t="s">
        <v>75</v>
      </c>
      <c r="D9" s="68" t="s">
        <v>76</v>
      </c>
      <c r="E9" s="79"/>
      <c r="F9" s="70" t="s">
        <v>64</v>
      </c>
      <c r="G9" s="71" t="s">
        <v>77</v>
      </c>
      <c r="H9" s="72" t="str">
        <f aca="false">HYPERLINK(CONCATENATE( BASE_URL, "0x04b-Mobile-App-Security-Testing.md#environmental-information"), "Environmental Information")</f>
        <v>Environmental Information</v>
      </c>
      <c r="I9" s="73"/>
      <c r="J9" s="73"/>
      <c r="K9" s="74"/>
    </row>
    <row r="10" customFormat="false" ht="29" hidden="false" customHeight="false" outlineLevel="0" collapsed="false">
      <c r="B10" s="75" t="s">
        <v>78</v>
      </c>
      <c r="C10" s="76" t="s">
        <v>79</v>
      </c>
      <c r="D10" s="68" t="s">
        <v>80</v>
      </c>
      <c r="E10" s="79"/>
      <c r="F10" s="70" t="s">
        <v>64</v>
      </c>
      <c r="G10" s="71" t="s">
        <v>77</v>
      </c>
      <c r="H10" s="72" t="str">
        <f aca="false">HYPERLINK(CONCATENATE( BASE_URL, "0x04b-Mobile-App-Security-Testing.md#mapping-the-application"), "Mapping the Application")</f>
        <v>Mapping the Application</v>
      </c>
      <c r="I10" s="73"/>
      <c r="J10" s="73"/>
      <c r="K10" s="74"/>
    </row>
    <row r="11" customFormat="false" ht="15.5" hidden="false" customHeight="false" outlineLevel="0" collapsed="false">
      <c r="B11" s="66" t="s">
        <v>81</v>
      </c>
      <c r="C11" s="67" t="s">
        <v>82</v>
      </c>
      <c r="D11" s="68" t="s">
        <v>83</v>
      </c>
      <c r="E11" s="80"/>
      <c r="F11" s="70" t="s">
        <v>64</v>
      </c>
      <c r="G11" s="71" t="s">
        <v>77</v>
      </c>
      <c r="H11" s="72" t="str">
        <f aca="false">HYPERLINK(CONCATENATE(BASE_URL,"0x05h-Testing-Platform-Interaction.md#testing-for-insecure-configuration-of-instant-apps-mstg-arch-1-mstg-arch-7"),"Testing for insecure Configuration of Instant Apps (MSTG-ARCH-1, MSTG-ARCH-7)")</f>
        <v>Testing for insecure Configuration of Instant Apps (MSTG-ARCH-1, MSTG-ARCH-7)</v>
      </c>
      <c r="I11" s="78" t="str">
        <f aca="false">HYPERLINK(CONCATENATE( BASE_URL, "0x04b-Mobile-App-Security-Testing.md#principles-of-testing"), "Principles of Testing")</f>
        <v>Principles of Testing</v>
      </c>
      <c r="J11" s="72" t="str">
        <f aca="false">HYPERLINK(CONCATENATE( BASE_URL, "0x04b-Mobile-App-Security-Testing.md#penetration-testing-aka-pentesting"), "Penetration Testing (a.k.a. Pentesting)")</f>
        <v>Penetration Testing (a.k.a. Pentesting)</v>
      </c>
      <c r="K11" s="74"/>
    </row>
    <row r="12" customFormat="false" ht="29" hidden="false" customHeight="false" outlineLevel="0" collapsed="false">
      <c r="B12" s="75" t="s">
        <v>84</v>
      </c>
      <c r="C12" s="76" t="s">
        <v>85</v>
      </c>
      <c r="D12" s="68" t="s">
        <v>86</v>
      </c>
      <c r="E12" s="79"/>
      <c r="F12" s="70" t="s">
        <v>64</v>
      </c>
      <c r="G12" s="71" t="s">
        <v>77</v>
      </c>
      <c r="H12" s="72" t="str">
        <f aca="false">HYPERLINK(CONCATENATE( BASE_URL, "0x04g-Testing-Cryptography.md#cryptographic-policy"), "Cryptographic policy")</f>
        <v>Cryptographic policy</v>
      </c>
      <c r="I12" s="73"/>
      <c r="J12" s="73"/>
      <c r="K12" s="74"/>
    </row>
    <row r="13" customFormat="false" ht="15.5" hidden="false" customHeight="false" outlineLevel="0" collapsed="false">
      <c r="B13" s="75" t="s">
        <v>87</v>
      </c>
      <c r="C13" s="76" t="s">
        <v>88</v>
      </c>
      <c r="D13" s="68" t="s">
        <v>89</v>
      </c>
      <c r="E13" s="79"/>
      <c r="F13" s="70" t="s">
        <v>64</v>
      </c>
      <c r="G13" s="71" t="s">
        <v>77</v>
      </c>
      <c r="H13" s="72" t="str">
        <f aca="false">HYPERLINK(CONCATENATE( BASE_URL, "0x05h-Testing-Platform-Interaction.md#testing-enforced-updating-mstg-arch-9"), "Testing enforced updating (MSTG-ARCH-9)")</f>
        <v>Testing enforced updating (MSTG-ARCH-9)</v>
      </c>
      <c r="I13" s="73"/>
      <c r="J13" s="73"/>
      <c r="K13" s="74"/>
    </row>
    <row r="14" customFormat="false" ht="15.5" hidden="false" customHeight="false" outlineLevel="0" collapsed="false">
      <c r="B14" s="66" t="s">
        <v>90</v>
      </c>
      <c r="C14" s="67" t="s">
        <v>91</v>
      </c>
      <c r="D14" s="68" t="s">
        <v>92</v>
      </c>
      <c r="E14" s="79"/>
      <c r="F14" s="70" t="s">
        <v>64</v>
      </c>
      <c r="G14" s="71" t="s">
        <v>77</v>
      </c>
      <c r="H14" s="72" t="str">
        <f aca="false">HYPERLINK(CONCATENATE( BASE_URL, "0x04b-Mobile-App-Security-Testing.md#security-testing-and-the-sdlc"), "Security Testing and the SDLC")</f>
        <v>Security Testing and the SDLC</v>
      </c>
      <c r="I14" s="73"/>
      <c r="J14" s="73"/>
      <c r="K14" s="74"/>
    </row>
    <row r="15" customFormat="false" ht="15.5" hidden="false" customHeight="false" outlineLevel="0" collapsed="false">
      <c r="B15" s="81" t="s">
        <v>93</v>
      </c>
      <c r="C15" s="82"/>
      <c r="D15" s="83" t="s">
        <v>94</v>
      </c>
      <c r="E15" s="84"/>
      <c r="F15" s="85"/>
      <c r="G15" s="84"/>
      <c r="H15" s="86"/>
      <c r="I15" s="87"/>
      <c r="J15" s="87"/>
      <c r="K15" s="88"/>
    </row>
    <row r="16" customFormat="false" ht="29" hidden="false" customHeight="false" outlineLevel="0" collapsed="false">
      <c r="B16" s="89" t="s">
        <v>95</v>
      </c>
      <c r="C16" s="90" t="s">
        <v>96</v>
      </c>
      <c r="D16" s="68" t="s">
        <v>97</v>
      </c>
      <c r="E16" s="69" t="s">
        <v>64</v>
      </c>
      <c r="F16" s="70" t="s">
        <v>64</v>
      </c>
      <c r="G16" s="71"/>
      <c r="H16" s="91" t="str">
        <f aca="false">HYPERLINK(CONCATENATE(BASE_URL,"0x05d-Testing-Data-Storage.md#testing-local-storage-for-sensitive-data-mstg-storage-1-and-mstg-storage-2"),"Testing Local Storage for Sensitive Data (MSTG-STORAGE-1 and MSTG-STORAGE-2)")</f>
        <v>Testing Local Storage for Sensitive Data (MSTG-STORAGE-1 and MSTG-STORAGE-2)</v>
      </c>
      <c r="I16" s="92" t="str">
        <f aca="false">HYPERLINK(CONCATENATE(BASE_URL,"0x05e-Testing-Cryptography.md#testing-key-management-mstg-storage-1-mstg-crypto-1-and-mstg-crypto-5"),"Testing Key Management (MSTG-STORAGE-1, MSTG-CRYPTO-1 and MSTG-CRYPTO-5)")</f>
        <v>Testing Key Management (MSTG-STORAGE-1, MSTG-CRYPTO-1 and MSTG-CRYPTO-5)</v>
      </c>
      <c r="J16" s="73"/>
      <c r="K16" s="74"/>
    </row>
    <row r="17" customFormat="false" ht="15.5" hidden="false" customHeight="false" outlineLevel="0" collapsed="false">
      <c r="B17" s="89" t="s">
        <v>98</v>
      </c>
      <c r="C17" s="90" t="s">
        <v>99</v>
      </c>
      <c r="D17" s="68" t="s">
        <v>100</v>
      </c>
      <c r="E17" s="69"/>
      <c r="F17" s="70"/>
      <c r="G17" s="71"/>
      <c r="H17" s="91" t="str">
        <f aca="false">HYPERLINK(CONCATENATE(BASE_URL,"0x05d-Testing-Data-Storage.md#testing-local-storage-for-sensitive-data-mstg-storage-1-and-mstg-storage-2"),"Testing Local Storage for Sensitive Data (MSTG-STORAGE-1 and MSTG-STORAGE-2)")</f>
        <v>Testing Local Storage for Sensitive Data (MSTG-STORAGE-1 and MSTG-STORAGE-2)</v>
      </c>
      <c r="I17" s="73"/>
      <c r="J17" s="73"/>
      <c r="K17" s="93"/>
    </row>
    <row r="18" customFormat="false" ht="15.5" hidden="false" customHeight="false" outlineLevel="0" collapsed="false">
      <c r="B18" s="89" t="s">
        <v>101</v>
      </c>
      <c r="C18" s="90" t="s">
        <v>102</v>
      </c>
      <c r="D18" s="68" t="s">
        <v>103</v>
      </c>
      <c r="E18" s="69" t="s">
        <v>64</v>
      </c>
      <c r="F18" s="70" t="s">
        <v>64</v>
      </c>
      <c r="G18" s="71"/>
      <c r="H18" s="92" t="str">
        <f aca="false">HYPERLINK(CONCATENATE(BASE_URL,"0x05d-Testing-Data-Storage.md#testing-logs-for-sensitive-data-mstg-storage-3"),"Testing Logs for Sensitive Data (MSTG-STORAGE-3)")</f>
        <v>Testing Logs for Sensitive Data (MSTG-STORAGE-3)</v>
      </c>
      <c r="I18" s="73"/>
      <c r="J18" s="73"/>
      <c r="K18" s="74"/>
    </row>
    <row r="19" customFormat="false" ht="15.5" hidden="false" customHeight="false" outlineLevel="0" collapsed="false">
      <c r="B19" s="89" t="s">
        <v>104</v>
      </c>
      <c r="C19" s="90" t="s">
        <v>105</v>
      </c>
      <c r="D19" s="68" t="s">
        <v>106</v>
      </c>
      <c r="E19" s="69" t="s">
        <v>64</v>
      </c>
      <c r="F19" s="70" t="s">
        <v>64</v>
      </c>
      <c r="G19" s="71"/>
      <c r="H19" s="91" t="str">
        <f aca="false">HYPERLINK(CONCATENATE(BASE_URL,"0x05d-Testing-Data-Storage.md#determining-whether-sensitive-data-is-sent-to-third-parties-mstg-storage-4"),"Determining Whether Sensitive Data is Sent to Third Parties (MSTG-STORAGE-4)")</f>
        <v>Determining Whether Sensitive Data is Sent to Third Parties (MSTG-STORAGE-4)</v>
      </c>
      <c r="I19" s="73"/>
      <c r="J19" s="73"/>
      <c r="K19" s="74"/>
    </row>
    <row r="20" customFormat="false" ht="15.5" hidden="false" customHeight="false" outlineLevel="0" collapsed="false">
      <c r="B20" s="89" t="s">
        <v>107</v>
      </c>
      <c r="C20" s="90" t="s">
        <v>108</v>
      </c>
      <c r="D20" s="94" t="s">
        <v>109</v>
      </c>
      <c r="E20" s="69" t="s">
        <v>64</v>
      </c>
      <c r="F20" s="70" t="s">
        <v>64</v>
      </c>
      <c r="G20" s="71"/>
      <c r="H20" s="91" t="str">
        <f aca="false">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73"/>
      <c r="J20" s="73"/>
      <c r="K20" s="74"/>
    </row>
    <row r="21" customFormat="false" ht="15.5" hidden="false" customHeight="false" outlineLevel="0" collapsed="false">
      <c r="B21" s="89" t="s">
        <v>110</v>
      </c>
      <c r="C21" s="90" t="s">
        <v>111</v>
      </c>
      <c r="D21" s="94" t="s">
        <v>112</v>
      </c>
      <c r="E21" s="69" t="s">
        <v>64</v>
      </c>
      <c r="F21" s="70" t="s">
        <v>64</v>
      </c>
      <c r="G21" s="71"/>
      <c r="H21" s="91" t="str">
        <f aca="false">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73"/>
      <c r="J21" s="73"/>
      <c r="K21" s="74"/>
    </row>
    <row r="22" customFormat="false" ht="15.5" hidden="false" customHeight="false" outlineLevel="0" collapsed="false">
      <c r="B22" s="89" t="s">
        <v>113</v>
      </c>
      <c r="C22" s="90" t="s">
        <v>114</v>
      </c>
      <c r="D22" s="94" t="s">
        <v>115</v>
      </c>
      <c r="E22" s="69" t="s">
        <v>64</v>
      </c>
      <c r="F22" s="70" t="s">
        <v>64</v>
      </c>
      <c r="G22" s="71"/>
      <c r="H22" s="92" t="str">
        <f aca="false">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73"/>
      <c r="J22" s="73"/>
      <c r="K22" s="74"/>
    </row>
    <row r="23" customFormat="false" ht="15.5" hidden="false" customHeight="false" outlineLevel="0" collapsed="false">
      <c r="B23" s="89" t="s">
        <v>116</v>
      </c>
      <c r="C23" s="90" t="s">
        <v>117</v>
      </c>
      <c r="D23" s="94" t="s">
        <v>118</v>
      </c>
      <c r="E23" s="95"/>
      <c r="F23" s="70" t="s">
        <v>64</v>
      </c>
      <c r="G23" s="71" t="s">
        <v>77</v>
      </c>
      <c r="H23" s="92" t="str">
        <f aca="false">HYPERLINK(CONCATENATE(BASE_URL,"0x05d-Testing-Data-Storage.md#testing-backups-for-sensitive-data-mstg-storage-8"),"Testing Backups for Sensitive Data (MSTG-STORAGE-8)")</f>
        <v>Testing Backups for Sensitive Data (MSTG-STORAGE-8)</v>
      </c>
      <c r="I23" s="73"/>
      <c r="J23" s="73"/>
      <c r="K23" s="74"/>
    </row>
    <row r="24" customFormat="false" ht="15.5" hidden="false" customHeight="false" outlineLevel="0" collapsed="false">
      <c r="B24" s="89" t="s">
        <v>119</v>
      </c>
      <c r="C24" s="90" t="s">
        <v>120</v>
      </c>
      <c r="D24" s="94" t="s">
        <v>121</v>
      </c>
      <c r="E24" s="95"/>
      <c r="F24" s="70" t="s">
        <v>64</v>
      </c>
      <c r="G24" s="71" t="s">
        <v>77</v>
      </c>
      <c r="H24" s="92" t="str">
        <f aca="false">HYPERLINK(CONCATENATE(BASE_URL,"0x05d-Testing-Data-Storage.md#finding-sensitive-information-in-auto-generated-screenshots-mstg-storage-9"),"Finding Sensitive Information in Auto-Generated Screenshots (MSTG-STORAGE-9)")</f>
        <v>Finding Sensitive Information in Auto-Generated Screenshots (MSTG-STORAGE-9)</v>
      </c>
      <c r="I24" s="73"/>
      <c r="J24" s="73"/>
      <c r="K24" s="74"/>
    </row>
    <row r="25" customFormat="false" ht="15.5" hidden="false" customHeight="false" outlineLevel="0" collapsed="false">
      <c r="B25" s="89" t="s">
        <v>122</v>
      </c>
      <c r="C25" s="90" t="s">
        <v>123</v>
      </c>
      <c r="D25" s="94" t="s">
        <v>124</v>
      </c>
      <c r="E25" s="95"/>
      <c r="F25" s="70" t="s">
        <v>64</v>
      </c>
      <c r="G25" s="71" t="s">
        <v>77</v>
      </c>
      <c r="H25" s="92" t="str">
        <f aca="false">HYPERLINK(CONCATENATE(BASE_URL,"0x05d-Testing-Data-Storage.md#checking-memory-for-sensitive-data-mstg-storage-10"),"Checking Memory for Sensitive Data (MSTG-STORAGE-10)")</f>
        <v>Checking Memory for Sensitive Data (MSTG-STORAGE-10)</v>
      </c>
      <c r="I25" s="73"/>
      <c r="J25" s="73"/>
      <c r="K25" s="74"/>
    </row>
    <row r="26" customFormat="false" ht="15.5" hidden="false" customHeight="false" outlineLevel="0" collapsed="false">
      <c r="B26" s="89" t="s">
        <v>125</v>
      </c>
      <c r="C26" s="90" t="s">
        <v>126</v>
      </c>
      <c r="D26" s="94" t="s">
        <v>127</v>
      </c>
      <c r="E26" s="95"/>
      <c r="F26" s="70" t="s">
        <v>64</v>
      </c>
      <c r="G26" s="71" t="s">
        <v>77</v>
      </c>
      <c r="H26" s="92" t="str">
        <f aca="false">HYPERLINK(CONCATENATE(BASE_URL,"0x05d-Testing-Data-Storage.md#testing-the-device-access-security-policy-mstg-storage-11"),"Testing the Device-Access-Security Policy (MSTG-STORAGE-11)")</f>
        <v>Testing the Device-Access-Security Policy (MSTG-STORAGE-11)</v>
      </c>
      <c r="I26" s="78" t="str">
        <f aca="false">HYPERLINK(CONCATENATE(BASE_URL,"0x05f-Testing-Local-Authentication.md#testing-confirm-credentials-mstg-auth-1-and-mstg-storage-11"),"Testing Confirm Credentials (MSTG-AUTH-1 and MSTG-STORAGE-11)")</f>
        <v>Testing Confirm Credentials (MSTG-AUTH-1 and MSTG-STORAGE-11)</v>
      </c>
      <c r="J26" s="73"/>
      <c r="K26" s="74"/>
    </row>
    <row r="27" customFormat="false" ht="29" hidden="false" customHeight="false" outlineLevel="0" collapsed="false">
      <c r="B27" s="89" t="s">
        <v>128</v>
      </c>
      <c r="C27" s="90" t="s">
        <v>129</v>
      </c>
      <c r="D27" s="68" t="s">
        <v>130</v>
      </c>
      <c r="E27" s="95"/>
      <c r="F27" s="70" t="s">
        <v>64</v>
      </c>
      <c r="G27" s="71" t="s">
        <v>77</v>
      </c>
      <c r="H27" s="96" t="str">
        <f aca="false">HYPERLINK(CONCATENATE(BASE_URL,"0x04i-Testing-user-interaction.md#testing-user-education-mstg-storage-12"),"Testing User Education (MSTG-STORAGE-12)")</f>
        <v>Testing User Education (MSTG-STORAGE-12)</v>
      </c>
      <c r="I27" s="73"/>
      <c r="J27" s="73"/>
      <c r="K27" s="74"/>
    </row>
    <row r="28" customFormat="false" ht="15.5" hidden="false" customHeight="false" outlineLevel="0" collapsed="false">
      <c r="B28" s="81" t="s">
        <v>131</v>
      </c>
      <c r="C28" s="82"/>
      <c r="D28" s="83" t="s">
        <v>132</v>
      </c>
      <c r="E28" s="84"/>
      <c r="F28" s="85"/>
      <c r="G28" s="84"/>
      <c r="H28" s="86"/>
      <c r="I28" s="87"/>
      <c r="J28" s="87"/>
      <c r="K28" s="88"/>
    </row>
    <row r="29" customFormat="false" ht="15.5" hidden="false" customHeight="false" outlineLevel="0" collapsed="false">
      <c r="B29" s="89" t="s">
        <v>133</v>
      </c>
      <c r="C29" s="90" t="s">
        <v>134</v>
      </c>
      <c r="D29" s="94" t="s">
        <v>135</v>
      </c>
      <c r="E29" s="69" t="s">
        <v>64</v>
      </c>
      <c r="F29" s="70" t="s">
        <v>64</v>
      </c>
      <c r="G29" s="71"/>
      <c r="H29" s="92" t="str">
        <f aca="false">HYPERLINK(CONCATENATE(BASE_URL,"0x05e-Testing-Cryptography.md#testing-key-management-mstg-storage-1-mstg-crypto-1-and-mstg-crypto-5"),"Testing Key Management (MSTG-STORAGE-1, MSTG-CRYPTO-1 and MSTG-CRYPTO-5)")</f>
        <v>Testing Key Management (MSTG-STORAGE-1, MSTG-CRYPTO-1 and MSTG-CRYPTO-5)</v>
      </c>
      <c r="I29" s="92" t="str">
        <f aca="false">HYPERLINK(CONCATENATE(BASE_URL,"0x04g-Testing-Cryptography.md#common-configuration-issues-mstg-crypto-1-mstg-crypto-2-and-mstg-crypto-3"),"Common Configuration Issues (MSTG-CRYPTO-1, MSTG-CRYPTO-2 and MSTG-CRYPTO-3)")</f>
        <v>Common Configuration Issues (MSTG-CRYPTO-1, MSTG-CRYPTO-2 and MSTG-CRYPTO-3)</v>
      </c>
      <c r="J29" s="73"/>
      <c r="K29" s="74"/>
    </row>
    <row r="30" customFormat="false" ht="31" hidden="false" customHeight="false" outlineLevel="0" collapsed="false">
      <c r="B30" s="89" t="s">
        <v>136</v>
      </c>
      <c r="C30" s="90" t="s">
        <v>137</v>
      </c>
      <c r="D30" s="94" t="s">
        <v>138</v>
      </c>
      <c r="E30" s="69" t="s">
        <v>64</v>
      </c>
      <c r="F30" s="70" t="s">
        <v>64</v>
      </c>
      <c r="G30" s="71"/>
      <c r="H30" s="92" t="str">
        <f aca="false">HYPERLINK(CONCATENATE(BASE_URL,"0x04g-Testing-Cryptography.md#common-configuration-issues-mstg-crypto-1-mstg-crypto-2-and-mstg-crypto-3"),"Common Configuration Issues (MSTG-CRYPTO-1, MSTG-CRYPTO-2 and MSTG-CRYPTO-3)")</f>
        <v>Common Configuration Issues (MSTG-CRYPTO-1, MSTG-CRYPTO-2 and MSTG-CRYPTO-3)</v>
      </c>
      <c r="I30" s="91" t="str">
        <f aca="false">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73"/>
      <c r="K30" s="74"/>
    </row>
    <row r="31" customFormat="false" ht="31" hidden="false" customHeight="false" outlineLevel="0" collapsed="false">
      <c r="B31" s="89" t="s">
        <v>139</v>
      </c>
      <c r="C31" s="90" t="s">
        <v>140</v>
      </c>
      <c r="D31" s="68" t="s">
        <v>141</v>
      </c>
      <c r="E31" s="69" t="s">
        <v>64</v>
      </c>
      <c r="F31" s="70" t="s">
        <v>64</v>
      </c>
      <c r="G31" s="71"/>
      <c r="H31" s="91" t="str">
        <f aca="false">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92" t="str">
        <f aca="false">HYPERLINK(CONCATENATE(BASE_URL,"0x04g-Testing-Cryptography.md#common-configuration-issues-mstg-crypto-1-mstg-crypto-2-and-mstg-crypto-3"),"Common Configuration Issues (MSTG-CRYPTO-1, MSTG-CRYPTO-2 and MSTG-CRYPTO-3)")</f>
        <v>Common Configuration Issues (MSTG-CRYPTO-1, MSTG-CRYPTO-2 and MSTG-CRYPTO-3)</v>
      </c>
      <c r="J31" s="73"/>
      <c r="K31" s="74"/>
    </row>
    <row r="32" customFormat="false" ht="31" hidden="false" customHeight="false" outlineLevel="0" collapsed="false">
      <c r="B32" s="89" t="s">
        <v>142</v>
      </c>
      <c r="C32" s="90" t="s">
        <v>143</v>
      </c>
      <c r="D32" s="94" t="s">
        <v>144</v>
      </c>
      <c r="E32" s="69" t="s">
        <v>64</v>
      </c>
      <c r="F32" s="70" t="s">
        <v>64</v>
      </c>
      <c r="G32" s="71"/>
      <c r="H32" s="92" t="str">
        <f aca="false">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91" t="str">
        <f aca="false">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73"/>
      <c r="K32" s="74"/>
    </row>
    <row r="33" customFormat="false" ht="15.5" hidden="false" customHeight="false" outlineLevel="0" collapsed="false">
      <c r="B33" s="89" t="s">
        <v>145</v>
      </c>
      <c r="C33" s="90" t="s">
        <v>146</v>
      </c>
      <c r="D33" s="94" t="s">
        <v>147</v>
      </c>
      <c r="E33" s="69" t="s">
        <v>64</v>
      </c>
      <c r="F33" s="70" t="s">
        <v>64</v>
      </c>
      <c r="G33" s="71"/>
      <c r="H33" s="92" t="str">
        <f aca="false">HYPERLINK(CONCATENATE(BASE_URL,"0x05e-Testing-Cryptography.md#testing-key-management-mstg-storage-1-mstg-crypto-1-and-mstg-crypto-5"),"Testing Key Management (MSTG-STORAGE-1, MSTG-CRYPTO-1 and MSTG-CRYPTO-5)")</f>
        <v>Testing Key Management (MSTG-STORAGE-1, MSTG-CRYPTO-1 and MSTG-CRYPTO-5)</v>
      </c>
      <c r="I33" s="73"/>
      <c r="J33" s="73"/>
      <c r="K33" s="74"/>
    </row>
    <row r="34" customFormat="false" ht="15.5" hidden="false" customHeight="false" outlineLevel="0" collapsed="false">
      <c r="B34" s="89" t="s">
        <v>148</v>
      </c>
      <c r="C34" s="90" t="s">
        <v>149</v>
      </c>
      <c r="D34" s="94" t="s">
        <v>150</v>
      </c>
      <c r="E34" s="69" t="s">
        <v>64</v>
      </c>
      <c r="F34" s="70" t="s">
        <v>64</v>
      </c>
      <c r="G34" s="71"/>
      <c r="H34" s="92" t="str">
        <f aca="false">HYPERLINK(CONCATENATE(BASE_URL,"0x05e-Testing-Cryptography.md#testing-random-number-generation-mstg-crypto-6"),"Testing Random Number Generation (MSTG-CRYPTO-6)")</f>
        <v>Testing Random Number Generation (MSTG-CRYPTO-6)</v>
      </c>
      <c r="I34" s="73"/>
      <c r="J34" s="73"/>
      <c r="K34" s="74"/>
    </row>
    <row r="35" customFormat="false" ht="15.5" hidden="false" customHeight="false" outlineLevel="0" collapsed="false">
      <c r="B35" s="81" t="s">
        <v>151</v>
      </c>
      <c r="C35" s="82"/>
      <c r="D35" s="83" t="s">
        <v>152</v>
      </c>
      <c r="E35" s="84"/>
      <c r="F35" s="85"/>
      <c r="G35" s="84"/>
      <c r="H35" s="86"/>
      <c r="I35" s="87"/>
      <c r="J35" s="87"/>
      <c r="K35" s="88"/>
    </row>
    <row r="36" customFormat="false" ht="29" hidden="false" customHeight="false" outlineLevel="0" collapsed="false">
      <c r="B36" s="89" t="s">
        <v>153</v>
      </c>
      <c r="C36" s="90" t="s">
        <v>154</v>
      </c>
      <c r="D36" s="97" t="s">
        <v>155</v>
      </c>
      <c r="E36" s="69" t="s">
        <v>64</v>
      </c>
      <c r="F36" s="70" t="s">
        <v>64</v>
      </c>
      <c r="G36" s="71"/>
      <c r="H36" s="92" t="str">
        <f aca="false">HYPERLINK(CONCATENATE(BASE_URL,"0x05f-Testing-Local-Authentication.md#testing-confirm-credentials-mstg-auth-1-and-mstg-storage-11"),"Testing Confirm Credentials (MSTG-AUTH-1 and MSTG-STORAGE-11)")</f>
        <v>Testing Confirm Credentials (MSTG-AUTH-1 and MSTG-STORAGE-11)</v>
      </c>
      <c r="I36" s="78" t="str">
        <f aca="false">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78" t="str">
        <f aca="false">HYPERLINK(CONCATENATE(BASE_URL,"0x04e-Testing-Authentication-and-Session-Management.md#testing-oauth-20-flows-mstg-auth-1-and-mstg-auth-3"),"Testing OAuth 2.0 Flows (MSTG-AUTH-1 and MSTG-AUTH-3)")</f>
        <v>Testing OAuth 2.0 Flows (MSTG-AUTH-1 and MSTG-AUTH-3)</v>
      </c>
      <c r="K36" s="74"/>
    </row>
    <row r="37" customFormat="false" ht="29" hidden="false" customHeight="false" outlineLevel="0" collapsed="false">
      <c r="B37" s="89" t="s">
        <v>156</v>
      </c>
      <c r="C37" s="90" t="s">
        <v>157</v>
      </c>
      <c r="D37" s="97" t="s">
        <v>158</v>
      </c>
      <c r="E37" s="69" t="s">
        <v>64</v>
      </c>
      <c r="F37" s="70" t="s">
        <v>64</v>
      </c>
      <c r="G37" s="71"/>
      <c r="H37" s="92" t="str">
        <f aca="false">HYPERLINK(CONCATENATE(BASE_URL,"0x04e-Testing-Authentication-and-Session-Management.md#testing-stateful-session-management-mstg-auth-2"),"Testing Stateful Session Management (MSTG-AUTH-2)")</f>
        <v>Testing Stateful Session Management (MSTG-AUTH-2)</v>
      </c>
      <c r="I37" s="73"/>
      <c r="J37" s="73"/>
      <c r="K37" s="74"/>
    </row>
    <row r="38" customFormat="false" ht="15.5" hidden="false" customHeight="false" outlineLevel="0" collapsed="false">
      <c r="B38" s="89" t="s">
        <v>159</v>
      </c>
      <c r="C38" s="90" t="s">
        <v>160</v>
      </c>
      <c r="D38" s="97" t="s">
        <v>161</v>
      </c>
      <c r="E38" s="69" t="s">
        <v>64</v>
      </c>
      <c r="F38" s="70" t="s">
        <v>64</v>
      </c>
      <c r="G38" s="71"/>
      <c r="H38" s="91" t="str">
        <f aca="false">HYPERLINK(CONCATENATE(BASE_URL,"0x04e-Testing-Authentication-and-Session-Management.md#testing-stateless-token-based-authentication-mstg-auth-3"),"Testing Stateless (Token-Based) Authentication (MSTG-AUTH-3)")</f>
        <v>Testing Stateless (Token-Based) Authentication (MSTG-AUTH-3)</v>
      </c>
      <c r="I38" s="78" t="str">
        <f aca="false">HYPERLINK(CONCATENATE(BASE_URL,"0x04e-Testing-Authentication-and-Session-Management.md#testing-oauth-20-flows-mstg-auth-1-and-mstg-auth-3"),"Testing OAuth 2.0 Flows (MSTG-AUTH-1 and MSTG-AUTH-3)")</f>
        <v>Testing OAuth 2.0 Flows (MSTG-AUTH-1 and MSTG-AUTH-3)</v>
      </c>
      <c r="J38" s="73"/>
      <c r="K38" s="74"/>
      <c r="M38" s="98"/>
    </row>
    <row r="39" customFormat="false" ht="15.5" hidden="false" customHeight="false" outlineLevel="0" collapsed="false">
      <c r="B39" s="89" t="s">
        <v>162</v>
      </c>
      <c r="C39" s="90" t="s">
        <v>163</v>
      </c>
      <c r="D39" s="97" t="s">
        <v>164</v>
      </c>
      <c r="E39" s="69"/>
      <c r="F39" s="70"/>
      <c r="G39" s="71"/>
      <c r="H39" s="92" t="str">
        <f aca="false">HYPERLINK(CONCATENATE(BASE_URL,"0x04e-Testing-Authentication-and-Session-Management.md#testing-user-logout-mstg-auth-4"),"Testing User Logout (MSTG-AUTH-4)")</f>
        <v>Testing User Logout (MSTG-AUTH-4)</v>
      </c>
      <c r="I39" s="73"/>
      <c r="J39" s="73"/>
      <c r="K39" s="74"/>
      <c r="M39" s="98"/>
    </row>
    <row r="40" customFormat="false" ht="15.5" hidden="false" customHeight="false" outlineLevel="0" collapsed="false">
      <c r="B40" s="89" t="s">
        <v>165</v>
      </c>
      <c r="C40" s="90" t="s">
        <v>166</v>
      </c>
      <c r="D40" s="97" t="s">
        <v>167</v>
      </c>
      <c r="E40" s="69" t="s">
        <v>64</v>
      </c>
      <c r="F40" s="70" t="s">
        <v>64</v>
      </c>
      <c r="G40" s="71"/>
      <c r="H40" s="92" t="str">
        <f aca="false">HYPERLINK(CONCATENATE(BASE_URL,"0x04e-Testing-Authentication-and-Session-Management.md#testing-best-practices-for-passwords-mstg-auth-5-and-mstg-auth-6"),"Testing Best Practices for Passwords (MSTG-AUTH-5 and MSTG-AUTH-6)")</f>
        <v>Testing Best Practices for Passwords (MSTG-AUTH-5 and MSTG-AUTH-6)</v>
      </c>
      <c r="I40" s="73"/>
      <c r="J40" s="73"/>
      <c r="K40" s="74"/>
    </row>
    <row r="41" customFormat="false" ht="29" hidden="false" customHeight="false" outlineLevel="0" collapsed="false">
      <c r="B41" s="89" t="s">
        <v>168</v>
      </c>
      <c r="C41" s="90" t="s">
        <v>169</v>
      </c>
      <c r="D41" s="97" t="s">
        <v>170</v>
      </c>
      <c r="E41" s="69" t="s">
        <v>64</v>
      </c>
      <c r="F41" s="70" t="s">
        <v>64</v>
      </c>
      <c r="G41" s="71"/>
      <c r="H41" s="92" t="str">
        <f aca="false">HYPERLINK(CONCATENATE(BASE_URL,"0x04e-Testing-Authentication-and-Session-Management.md#testing-best-practices-for-passwords-mstg-auth-5-and-mstg-auth-6"),"Testing Best Practices for Passwords (MSTG-AUTH-5 and MSTG-AUTH-6)")</f>
        <v>Testing Best Practices for Passwords (MSTG-AUTH-5 and MSTG-AUTH-6)</v>
      </c>
      <c r="I41" s="78" t="str">
        <f aca="false">HYPERLINK(CONCATENATE(BASE_URL,"0x04e-Testing-Authentication-and-Session-Management.md#dynamic-testing-mstg-auth-6"),"Dynamic Testing (MSTG-AUTH-6)")</f>
        <v>Dynamic Testing (MSTG-AUTH-6)</v>
      </c>
      <c r="J41" s="73"/>
      <c r="K41" s="74"/>
    </row>
    <row r="42" customFormat="false" ht="15.5" hidden="false" customHeight="false" outlineLevel="0" collapsed="false">
      <c r="B42" s="89" t="s">
        <v>171</v>
      </c>
      <c r="C42" s="90" t="s">
        <v>172</v>
      </c>
      <c r="D42" s="97" t="s">
        <v>173</v>
      </c>
      <c r="E42" s="69" t="s">
        <v>64</v>
      </c>
      <c r="F42" s="70" t="s">
        <v>64</v>
      </c>
      <c r="G42" s="71"/>
      <c r="H42" s="92" t="str">
        <f aca="false">HYPERLINK(CONCATENATE(BASE_URL,"0x04e-Testing-Authentication-and-Session-Management.md#testing-session-timeout-mstg-auth-7"),"Testing Session Timeout (MSTG-AUTH-7)")</f>
        <v>Testing Session Timeout (MSTG-AUTH-7)</v>
      </c>
      <c r="I42" s="99"/>
      <c r="J42" s="99"/>
      <c r="K42" s="100"/>
    </row>
    <row r="43" customFormat="false" ht="29" hidden="false" customHeight="false" outlineLevel="0" collapsed="false">
      <c r="B43" s="89" t="s">
        <v>174</v>
      </c>
      <c r="C43" s="90" t="s">
        <v>175</v>
      </c>
      <c r="D43" s="97" t="s">
        <v>176</v>
      </c>
      <c r="E43" s="95"/>
      <c r="F43" s="70" t="s">
        <v>64</v>
      </c>
      <c r="G43" s="71" t="s">
        <v>77</v>
      </c>
      <c r="H43" s="92" t="str">
        <f aca="false">HYPERLINK(CONCATENATE(BASE_URL,"0x05f-Testing-Local-Authentication.md#testing-biometric-authentication-mstg-auth-8"),"Testing Biometric Authentication (MSTG-AUTH-8)")</f>
        <v>Testing Biometric Authentication (MSTG-AUTH-8)</v>
      </c>
      <c r="I43" s="73"/>
      <c r="J43" s="73"/>
      <c r="K43" s="74"/>
    </row>
    <row r="44" customFormat="false" ht="15.5" hidden="false" customHeight="false" outlineLevel="0" collapsed="false">
      <c r="B44" s="89" t="s">
        <v>177</v>
      </c>
      <c r="C44" s="90" t="s">
        <v>178</v>
      </c>
      <c r="D44" s="97" t="s">
        <v>179</v>
      </c>
      <c r="E44" s="95"/>
      <c r="F44" s="70" t="s">
        <v>64</v>
      </c>
      <c r="G44" s="71" t="s">
        <v>77</v>
      </c>
      <c r="H44" s="92" t="str">
        <f aca="false">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73"/>
      <c r="J44" s="73"/>
      <c r="K44" s="74"/>
    </row>
    <row r="45" customFormat="false" ht="15.5" hidden="false" customHeight="false" outlineLevel="0" collapsed="false">
      <c r="B45" s="89" t="s">
        <v>180</v>
      </c>
      <c r="C45" s="90" t="s">
        <v>181</v>
      </c>
      <c r="D45" s="97" t="s">
        <v>182</v>
      </c>
      <c r="E45" s="95"/>
      <c r="F45" s="70" t="s">
        <v>64</v>
      </c>
      <c r="G45" s="71" t="s">
        <v>77</v>
      </c>
      <c r="H45" s="92" t="str">
        <f aca="false">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73"/>
      <c r="J45" s="73"/>
      <c r="K45" s="74"/>
    </row>
    <row r="46" customFormat="false" ht="29" hidden="false" customHeight="false" outlineLevel="0" collapsed="false">
      <c r="B46" s="89" t="s">
        <v>183</v>
      </c>
      <c r="C46" s="90" t="s">
        <v>184</v>
      </c>
      <c r="D46" s="97" t="s">
        <v>185</v>
      </c>
      <c r="E46" s="95"/>
      <c r="F46" s="70" t="s">
        <v>64</v>
      </c>
      <c r="G46" s="71" t="s">
        <v>77</v>
      </c>
      <c r="H46" s="101" t="str">
        <f aca="false">HYPERLINK(CONCATENATE(BASE_URL,"0x04e-Testing-Authentication-and-Session-Management.md#testing-login-activity-and-device-blocking-mstg-auth-11"),"Testing Login Activity and Device Blocking (MSTG-AUTH-11)")</f>
        <v>Testing Login Activity and Device Blocking (MSTG-AUTH-11)</v>
      </c>
      <c r="I46" s="73"/>
      <c r="J46" s="73"/>
      <c r="K46" s="74"/>
    </row>
    <row r="47" customFormat="false" ht="15.5" hidden="false" customHeight="false" outlineLevel="0" collapsed="false">
      <c r="B47" s="81" t="s">
        <v>186</v>
      </c>
      <c r="C47" s="82"/>
      <c r="D47" s="83" t="s">
        <v>187</v>
      </c>
      <c r="E47" s="84"/>
      <c r="F47" s="85"/>
      <c r="G47" s="84"/>
      <c r="H47" s="86"/>
      <c r="I47" s="87"/>
      <c r="J47" s="87"/>
      <c r="K47" s="88"/>
    </row>
    <row r="48" customFormat="false" ht="15.5" hidden="false" customHeight="false" outlineLevel="0" collapsed="false">
      <c r="B48" s="89" t="s">
        <v>188</v>
      </c>
      <c r="C48" s="90" t="s">
        <v>189</v>
      </c>
      <c r="D48" s="94" t="s">
        <v>190</v>
      </c>
      <c r="E48" s="69" t="s">
        <v>64</v>
      </c>
      <c r="F48" s="70" t="s">
        <v>64</v>
      </c>
      <c r="G48" s="71"/>
      <c r="H48" s="92" t="str">
        <f aca="false">HYPERLINK(CONCATENATE(BASE_URL,"0x04f-Testing-Network-Communication.md#verifying-data-encryption-on-the-network-mstg-network-1-and-mstg-network-2"),"Verifying Data Encryption on the Network (MSTG-NETWORK-1 and MSTG-NETWORK-2)")</f>
        <v>Verifying Data Encryption on the Network (MSTG-NETWORK-1 and MSTG-NETWORK-2)</v>
      </c>
      <c r="I48" s="73"/>
      <c r="J48" s="73"/>
      <c r="K48" s="74"/>
    </row>
    <row r="49" customFormat="false" ht="29" hidden="false" customHeight="false" outlineLevel="0" collapsed="false">
      <c r="B49" s="89" t="s">
        <v>191</v>
      </c>
      <c r="C49" s="90" t="s">
        <v>192</v>
      </c>
      <c r="D49" s="97" t="s">
        <v>193</v>
      </c>
      <c r="E49" s="69" t="s">
        <v>64</v>
      </c>
      <c r="F49" s="70" t="s">
        <v>64</v>
      </c>
      <c r="G49" s="71"/>
      <c r="H49" s="92" t="str">
        <f aca="false">HYPERLINK(CONCATENATE(BASE_URL,"0x04f-Testing-Network-Communication.md#verifying-data-encryption-on-the-network-mstg-network-1-and-mstg-network-2"),"Verifying Data Encryption on the Network (MSTG-NETWORK-1 and MSTG-NETWORK-2)")</f>
        <v>Verifying Data Encryption on the Network (MSTG-NETWORK-1 and MSTG-NETWORK-2)</v>
      </c>
      <c r="I49" s="73"/>
      <c r="J49" s="73"/>
      <c r="K49" s="74"/>
    </row>
    <row r="50" customFormat="false" ht="29" hidden="false" customHeight="false" outlineLevel="0" collapsed="false">
      <c r="B50" s="89" t="s">
        <v>194</v>
      </c>
      <c r="C50" s="90" t="s">
        <v>195</v>
      </c>
      <c r="D50" s="97" t="s">
        <v>196</v>
      </c>
      <c r="E50" s="69" t="s">
        <v>64</v>
      </c>
      <c r="F50" s="70" t="s">
        <v>64</v>
      </c>
      <c r="G50" s="71"/>
      <c r="H50" s="92" t="str">
        <f aca="false">HYPERLINK(CONCATENATE(BASE_URL,"0x05g-Testing-Network-Communication.md#testing-endpoint-identify-verification-mstg-network-3"),"Testing Endpoint Identify Verification (MSTG-NETWORK-3)")</f>
        <v>Testing Endpoint Identify Verification (MSTG-NETWORK-3)</v>
      </c>
      <c r="I50" s="78"/>
      <c r="J50" s="78"/>
      <c r="K50" s="102"/>
    </row>
    <row r="51" customFormat="false" ht="29" hidden="false" customHeight="false" outlineLevel="0" collapsed="false">
      <c r="B51" s="89" t="s">
        <v>197</v>
      </c>
      <c r="C51" s="90" t="s">
        <v>198</v>
      </c>
      <c r="D51" s="97" t="s">
        <v>199</v>
      </c>
      <c r="E51" s="95"/>
      <c r="F51" s="70" t="s">
        <v>64</v>
      </c>
      <c r="G51" s="71" t="s">
        <v>77</v>
      </c>
      <c r="H51" s="92" t="str">
        <f aca="false">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92" t="str">
        <f aca="false">HYPERLINK(CONCATENATE(BASE_URL,"0x05g-Testing-Network-Communication.md#testing-the-network-security-configuration-settings-mstg-network-4"),"Testing the Network Security Configuration settings (MSTG-NETWORK-4)")</f>
        <v>Testing the Network Security Configuration settings (MSTG-NETWORK-4)</v>
      </c>
      <c r="J51" s="73"/>
      <c r="K51" s="74"/>
    </row>
    <row r="52" customFormat="false" ht="29" hidden="false" customHeight="false" outlineLevel="0" collapsed="false">
      <c r="B52" s="89" t="s">
        <v>200</v>
      </c>
      <c r="C52" s="90" t="s">
        <v>201</v>
      </c>
      <c r="D52" s="97" t="s">
        <v>202</v>
      </c>
      <c r="E52" s="95"/>
      <c r="F52" s="70" t="s">
        <v>64</v>
      </c>
      <c r="G52" s="71" t="s">
        <v>77</v>
      </c>
      <c r="H52" s="92" t="str">
        <f aca="false">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73"/>
      <c r="J52" s="73"/>
      <c r="K52" s="74"/>
    </row>
    <row r="53" customFormat="false" ht="15.5" hidden="false" customHeight="false" outlineLevel="0" collapsed="false">
      <c r="B53" s="103" t="s">
        <v>203</v>
      </c>
      <c r="C53" s="104" t="s">
        <v>204</v>
      </c>
      <c r="D53" s="97" t="s">
        <v>205</v>
      </c>
      <c r="E53" s="95"/>
      <c r="F53" s="70" t="s">
        <v>64</v>
      </c>
      <c r="G53" s="71" t="s">
        <v>77</v>
      </c>
      <c r="H53" s="92" t="str">
        <f aca="false">HYPERLINK(CONCATENATE(BASE_URL,"0x05g-Testing-Network-Communication.md#testing-the-security-provider-mstg-network-6"),"Testing the Security Provider (MSTG-NETWORK-6)")</f>
        <v>Testing the Security Provider (MSTG-NETWORK-6)</v>
      </c>
      <c r="I53" s="73"/>
      <c r="J53" s="73"/>
      <c r="K53" s="74"/>
    </row>
    <row r="54" customFormat="false" ht="15.5" hidden="false" customHeight="false" outlineLevel="0" collapsed="false">
      <c r="B54" s="81" t="s">
        <v>206</v>
      </c>
      <c r="C54" s="82"/>
      <c r="D54" s="83" t="s">
        <v>207</v>
      </c>
      <c r="E54" s="84"/>
      <c r="F54" s="85"/>
      <c r="G54" s="84"/>
      <c r="H54" s="86"/>
      <c r="I54" s="87"/>
      <c r="J54" s="87"/>
      <c r="K54" s="88"/>
    </row>
    <row r="55" customFormat="false" ht="15.5" hidden="false" customHeight="false" outlineLevel="0" collapsed="false">
      <c r="B55" s="89" t="s">
        <v>208</v>
      </c>
      <c r="C55" s="90" t="s">
        <v>209</v>
      </c>
      <c r="D55" s="94" t="s">
        <v>210</v>
      </c>
      <c r="E55" s="69" t="s">
        <v>64</v>
      </c>
      <c r="F55" s="70" t="s">
        <v>64</v>
      </c>
      <c r="G55" s="71"/>
      <c r="H55" s="92" t="str">
        <f aca="false">HYPERLINK(CONCATENATE(BASE_URL,"0x05h-Testing-Platform-Interaction.md#testing-app-permissions-mstg-platform-1"),"Testing App Permissions (MSTG-PLATFORM-1)")</f>
        <v>Testing App Permissions (MSTG-PLATFORM-1)</v>
      </c>
      <c r="I55" s="73"/>
      <c r="J55" s="73"/>
      <c r="K55" s="74"/>
    </row>
    <row r="56" customFormat="false" ht="29" hidden="false" customHeight="false" outlineLevel="0" collapsed="false">
      <c r="B56" s="89" t="s">
        <v>211</v>
      </c>
      <c r="C56" s="90" t="s">
        <v>212</v>
      </c>
      <c r="D56" s="97" t="s">
        <v>213</v>
      </c>
      <c r="E56" s="69" t="s">
        <v>64</v>
      </c>
      <c r="F56" s="70" t="s">
        <v>64</v>
      </c>
      <c r="G56" s="71"/>
      <c r="H56" s="92" t="str">
        <f aca="false">HYPERLINK(CONCATENATE(BASE_URL,"0x04h-Testing-Code-Quality.md#testing-for-injection-flaws-mstg-platform-2"),"Testing for Injection Flaws (MSTG-PLATFORM-2)")</f>
        <v>Testing for Injection Flaws (MSTG-PLATFORM-2)</v>
      </c>
      <c r="I56" s="92" t="str">
        <f aca="false">HYPERLINK(CONCATENATE(BASE_URL,"0x04h-Testing-Code-Quality.md#testing-for-fragment-injection-mstg-platform-2"),"Testing for Fragment Injection (MSTG-PLATFORM-2)")</f>
        <v>Testing for Fragment Injection (MSTG-PLATFORM-2)</v>
      </c>
      <c r="J56" s="73"/>
      <c r="K56" s="74"/>
    </row>
    <row r="57" customFormat="false" ht="15.5" hidden="false" customHeight="false" outlineLevel="0" collapsed="false">
      <c r="B57" s="89" t="s">
        <v>214</v>
      </c>
      <c r="C57" s="90" t="s">
        <v>215</v>
      </c>
      <c r="D57" s="94" t="s">
        <v>216</v>
      </c>
      <c r="E57" s="69" t="s">
        <v>64</v>
      </c>
      <c r="F57" s="70" t="s">
        <v>64</v>
      </c>
      <c r="G57" s="71"/>
      <c r="H57" s="92" t="str">
        <f aca="false">HYPERLINK(CONCATENATE(BASE_URL,"0x05h-Testing-Platform-Interaction.md#testing-custom-url-schemes-mstg-platform-3"),"Testing Custom URL Schemes (MSTG-PLATFORM-3)")</f>
        <v>Testing Custom URL Schemes (MSTG-PLATFORM-3)</v>
      </c>
      <c r="I57" s="73"/>
      <c r="J57" s="73"/>
      <c r="K57" s="74"/>
    </row>
    <row r="58" customFormat="false" ht="15.5" hidden="false" customHeight="false" outlineLevel="0" collapsed="false">
      <c r="B58" s="89" t="s">
        <v>217</v>
      </c>
      <c r="C58" s="90" t="s">
        <v>218</v>
      </c>
      <c r="D58" s="94" t="s">
        <v>219</v>
      </c>
      <c r="E58" s="69" t="s">
        <v>64</v>
      </c>
      <c r="F58" s="70" t="s">
        <v>64</v>
      </c>
      <c r="G58" s="71"/>
      <c r="H58" s="92" t="str">
        <f aca="false">HYPERLINK(CONCATENATE(BASE_URL,"0x05h-Testing-Platform-Interaction.md#testing-for-sensitive-functionality-exposure-through-ipc-mstg-platform-4"),"Testing for Sensitive Functionality Exposure Through IPC (MSTG-PLATFORM-4)")</f>
        <v>Testing for Sensitive Functionality Exposure Through IPC (MSTG-PLATFORM-4)</v>
      </c>
      <c r="I58" s="73"/>
      <c r="J58" s="73"/>
      <c r="K58" s="74"/>
    </row>
    <row r="59" customFormat="false" ht="15.5" hidden="false" customHeight="false" outlineLevel="0" collapsed="false">
      <c r="B59" s="89" t="s">
        <v>220</v>
      </c>
      <c r="C59" s="90" t="s">
        <v>221</v>
      </c>
      <c r="D59" s="94" t="s">
        <v>222</v>
      </c>
      <c r="E59" s="69" t="s">
        <v>64</v>
      </c>
      <c r="F59" s="70" t="s">
        <v>64</v>
      </c>
      <c r="G59" s="71"/>
      <c r="H59" s="92" t="str">
        <f aca="false">HYPERLINK(CONCATENATE(BASE_URL,"0x05h-Testing-Platform-Interaction.md#testing-javascript-execution-in-webviews-mstg-platform-5"),"Testing JavaScript Execution in WebViews (MSTG-PLATFORM-5)")</f>
        <v>Testing JavaScript Execution in WebViews (MSTG-PLATFORM-5)</v>
      </c>
      <c r="I59" s="73"/>
      <c r="J59" s="73"/>
      <c r="K59" s="74"/>
    </row>
    <row r="60" customFormat="false" ht="29" hidden="false" customHeight="false" outlineLevel="0" collapsed="false">
      <c r="B60" s="89" t="s">
        <v>223</v>
      </c>
      <c r="C60" s="90" t="s">
        <v>224</v>
      </c>
      <c r="D60" s="97" t="s">
        <v>225</v>
      </c>
      <c r="E60" s="69" t="s">
        <v>64</v>
      </c>
      <c r="F60" s="70" t="s">
        <v>64</v>
      </c>
      <c r="G60" s="71"/>
      <c r="H60" s="92" t="str">
        <f aca="false">HYPERLINK(CONCATENATE(BASE_URL,"0x05h-Testing-Platform-Interaction.md#testing-webview-protocol-handlers-mstg-platform-6"),"Testing WebView Protocol Handlers (MSTG-PLATFORM-6)")</f>
        <v>Testing WebView Protocol Handlers (MSTG-PLATFORM-6)</v>
      </c>
      <c r="I60" s="73"/>
      <c r="J60" s="73"/>
      <c r="K60" s="74"/>
    </row>
    <row r="61" customFormat="false" ht="29" hidden="false" customHeight="false" outlineLevel="0" collapsed="false">
      <c r="B61" s="103" t="s">
        <v>226</v>
      </c>
      <c r="C61" s="104" t="s">
        <v>227</v>
      </c>
      <c r="D61" s="97" t="s">
        <v>228</v>
      </c>
      <c r="E61" s="69" t="s">
        <v>64</v>
      </c>
      <c r="F61" s="70" t="s">
        <v>64</v>
      </c>
      <c r="G61" s="71"/>
      <c r="H61" s="92" t="str">
        <f aca="false">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73"/>
      <c r="J61" s="73"/>
      <c r="K61" s="74"/>
    </row>
    <row r="62" customFormat="false" ht="15.5" hidden="false" customHeight="false" outlineLevel="0" collapsed="false">
      <c r="B62" s="103" t="s">
        <v>229</v>
      </c>
      <c r="C62" s="104" t="s">
        <v>230</v>
      </c>
      <c r="D62" s="94" t="s">
        <v>231</v>
      </c>
      <c r="E62" s="69" t="s">
        <v>64</v>
      </c>
      <c r="F62" s="70" t="s">
        <v>64</v>
      </c>
      <c r="G62" s="71"/>
      <c r="H62" s="92" t="str">
        <f aca="false">HYPERLINK(CONCATENATE(BASE_URL,"0x05h-Testing-Platform-Interaction.md#testing-object-persistence-mstg-platform-8"),"Testing Object Persistence (MSTG-PLATFORM-8)")</f>
        <v>Testing Object Persistence (MSTG-PLATFORM-8)</v>
      </c>
      <c r="I62" s="73"/>
      <c r="J62" s="73"/>
      <c r="K62" s="74"/>
    </row>
    <row r="63" customFormat="false" ht="15.5" hidden="false" customHeight="false" outlineLevel="0" collapsed="false">
      <c r="B63" s="81" t="s">
        <v>232</v>
      </c>
      <c r="C63" s="82"/>
      <c r="D63" s="83" t="s">
        <v>233</v>
      </c>
      <c r="E63" s="84"/>
      <c r="F63" s="85"/>
      <c r="G63" s="84"/>
      <c r="H63" s="86"/>
      <c r="I63" s="87"/>
      <c r="J63" s="87"/>
      <c r="K63" s="88"/>
    </row>
    <row r="64" customFormat="false" ht="15.5" hidden="false" customHeight="false" outlineLevel="0" collapsed="false">
      <c r="B64" s="89" t="s">
        <v>234</v>
      </c>
      <c r="C64" s="90" t="s">
        <v>235</v>
      </c>
      <c r="D64" s="94" t="s">
        <v>236</v>
      </c>
      <c r="E64" s="69" t="s">
        <v>64</v>
      </c>
      <c r="F64" s="70" t="s">
        <v>64</v>
      </c>
      <c r="G64" s="71"/>
      <c r="H64" s="92" t="str">
        <f aca="false">HYPERLINK(CONCATENATE(BASE_URL,"0x05i-Testing-Code-Quality-and-Build-Settings.md#making-sure-that-the-app-is-properly-signed-mstg-code-1"),"Making Sure That the App is Properly Signed (MSTG-CODE-1)")</f>
        <v>Making Sure That the App is Properly Signed (MSTG-CODE-1)</v>
      </c>
      <c r="I64" s="73"/>
      <c r="J64" s="73"/>
      <c r="K64" s="74"/>
    </row>
    <row r="65" customFormat="false" ht="15.5" hidden="false" customHeight="false" outlineLevel="0" collapsed="false">
      <c r="B65" s="89" t="s">
        <v>237</v>
      </c>
      <c r="C65" s="90" t="s">
        <v>238</v>
      </c>
      <c r="D65" s="94" t="s">
        <v>239</v>
      </c>
      <c r="E65" s="69" t="s">
        <v>64</v>
      </c>
      <c r="F65" s="70" t="s">
        <v>64</v>
      </c>
      <c r="G65" s="71"/>
      <c r="H65" s="92" t="str">
        <f aca="false">HYPERLINK(CONCATENATE(BASE_URL,"0x05i-Testing-Code-Quality-and-Build-Settings.md#testing-whether-the-app-is-debuggable-mstg-code-2"),"Testing Whether the App is Debuggable (MSTG-CODE-2)")</f>
        <v>Testing Whether the App is Debuggable (MSTG-CODE-2)</v>
      </c>
      <c r="I65" s="73"/>
      <c r="J65" s="73"/>
      <c r="K65" s="74"/>
    </row>
    <row r="66" customFormat="false" ht="15.5" hidden="false" customHeight="false" outlineLevel="0" collapsed="false">
      <c r="B66" s="89" t="s">
        <v>240</v>
      </c>
      <c r="C66" s="90" t="s">
        <v>241</v>
      </c>
      <c r="D66" s="94" t="s">
        <v>242</v>
      </c>
      <c r="E66" s="69" t="s">
        <v>64</v>
      </c>
      <c r="F66" s="70" t="s">
        <v>64</v>
      </c>
      <c r="G66" s="71"/>
      <c r="H66" s="92" t="str">
        <f aca="false">HYPERLINK(CONCATENATE(BASE_URL,"0x05i-Testing-Code-Quality-and-Build-Settings.md#testing-for-debugging-symbols-mstg-code-3"),"Testing for Debugging Symbols (MSTG-CODE-3)")</f>
        <v>Testing for Debugging Symbols (MSTG-CODE-3)</v>
      </c>
      <c r="I66" s="73"/>
      <c r="J66" s="73"/>
      <c r="K66" s="74"/>
    </row>
    <row r="67" customFormat="false" ht="15.5" hidden="false" customHeight="false" outlineLevel="0" collapsed="false">
      <c r="B67" s="89" t="s">
        <v>243</v>
      </c>
      <c r="C67" s="90" t="s">
        <v>244</v>
      </c>
      <c r="D67" s="94" t="s">
        <v>245</v>
      </c>
      <c r="E67" s="69" t="s">
        <v>64</v>
      </c>
      <c r="F67" s="70" t="s">
        <v>64</v>
      </c>
      <c r="G67" s="71"/>
      <c r="H67" s="92" t="str">
        <f aca="false">HYPERLINK(CONCATENATE(BASE_URL,"0x05i-Testing-Code-Quality-and-Build-Settings.md#testing-for-debugging-code-and-verbose-error-logging-mstg-code-4"),"Testing for Debugging Code and Verbose Error Logging (MSTG-CODE-4)")</f>
        <v>Testing for Debugging Code and Verbose Error Logging (MSTG-CODE-4)</v>
      </c>
      <c r="I67" s="73"/>
      <c r="J67" s="73"/>
      <c r="K67" s="74"/>
    </row>
    <row r="68" customFormat="false" ht="29" hidden="false" customHeight="false" outlineLevel="0" collapsed="false">
      <c r="B68" s="89" t="s">
        <v>246</v>
      </c>
      <c r="C68" s="90" t="s">
        <v>247</v>
      </c>
      <c r="D68" s="68" t="s">
        <v>248</v>
      </c>
      <c r="E68" s="69" t="s">
        <v>64</v>
      </c>
      <c r="F68" s="70" t="s">
        <v>64</v>
      </c>
      <c r="G68" s="71"/>
      <c r="H68" s="101" t="str">
        <f aca="false">HYPERLINK(CONCATENATE(BASE_URL,"0x05i-Testing-Code-Quality-and-Build-Settings.md#checking-for-weaknesses-in-third-party-libraries-mstg-code-5"),"Checking for Weaknesses in Third Party Libraries (MSTG-CODE-5)")</f>
        <v>Checking for Weaknesses in Third Party Libraries (MSTG-CODE-5)</v>
      </c>
      <c r="I68" s="73"/>
      <c r="J68" s="73"/>
      <c r="K68" s="74"/>
    </row>
    <row r="69" customFormat="false" ht="15.5" hidden="false" customHeight="false" outlineLevel="0" collapsed="false">
      <c r="B69" s="89" t="s">
        <v>249</v>
      </c>
      <c r="C69" s="90" t="s">
        <v>250</v>
      </c>
      <c r="D69" s="94" t="s">
        <v>251</v>
      </c>
      <c r="E69" s="69" t="s">
        <v>64</v>
      </c>
      <c r="F69" s="70" t="s">
        <v>64</v>
      </c>
      <c r="G69" s="71"/>
      <c r="H69" s="92" t="str">
        <f aca="false">HYPERLINK(CONCATENATE(BASE_URL,"0x05i-Testing-Code-Quality-and-Build-Settings.md#testing-exception-handling-mstg-code-6-and-mstg-code-7"),"Testing Exception Handling (MSTG-CODE-6 and MSTG-CODE-7)")</f>
        <v>Testing Exception Handling (MSTG-CODE-6 and MSTG-CODE-7)</v>
      </c>
      <c r="I69" s="73"/>
      <c r="J69" s="73"/>
      <c r="K69" s="74"/>
    </row>
    <row r="70" customFormat="false" ht="15.5" hidden="false" customHeight="false" outlineLevel="0" collapsed="false">
      <c r="B70" s="89" t="s">
        <v>252</v>
      </c>
      <c r="C70" s="90" t="s">
        <v>253</v>
      </c>
      <c r="D70" s="94" t="s">
        <v>254</v>
      </c>
      <c r="E70" s="69" t="s">
        <v>64</v>
      </c>
      <c r="F70" s="70" t="s">
        <v>64</v>
      </c>
      <c r="G70" s="71"/>
      <c r="H70" s="92" t="str">
        <f aca="false">HYPERLINK(CONCATENATE(BASE_URL,"0x05i-Testing-Code-Quality-and-Build-Settings.md#testing-exception-handling-mstg-code-6-and-mstg-code-7"),"Testing Exception Handling (MSTG-CODE-6 and MSTG-CODE-7)")</f>
        <v>Testing Exception Handling (MSTG-CODE-6 and MSTG-CODE-7)</v>
      </c>
      <c r="I70" s="73"/>
      <c r="J70" s="73"/>
      <c r="K70" s="74"/>
    </row>
    <row r="71" customFormat="false" ht="15.5" hidden="false" customHeight="false" outlineLevel="0" collapsed="false">
      <c r="B71" s="89" t="s">
        <v>255</v>
      </c>
      <c r="C71" s="90" t="s">
        <v>256</v>
      </c>
      <c r="D71" s="94" t="s">
        <v>257</v>
      </c>
      <c r="E71" s="69" t="s">
        <v>64</v>
      </c>
      <c r="F71" s="70" t="s">
        <v>64</v>
      </c>
      <c r="G71" s="71"/>
      <c r="H71" s="92" t="str">
        <f aca="false">HYPERLINK(CONCATENATE(BASE_URL,"0x04h-Testing-Code-Quality.md#memory-corruption-bugs-mstg-code-8"),"Memory Corruption Bugs (MSTG-CODE-8)")</f>
        <v>Memory Corruption Bugs (MSTG-CODE-8)</v>
      </c>
      <c r="I71" s="73"/>
      <c r="J71" s="73"/>
      <c r="K71" s="105"/>
      <c r="L71" s="106"/>
    </row>
    <row r="72" customFormat="false" ht="29" hidden="false" customHeight="false" outlineLevel="0" collapsed="false">
      <c r="B72" s="89" t="s">
        <v>258</v>
      </c>
      <c r="C72" s="90" t="s">
        <v>259</v>
      </c>
      <c r="D72" s="68" t="s">
        <v>260</v>
      </c>
      <c r="E72" s="69" t="s">
        <v>64</v>
      </c>
      <c r="F72" s="70" t="s">
        <v>64</v>
      </c>
      <c r="G72" s="71"/>
      <c r="H72" s="92" t="str">
        <f aca="false">HYPERLINK(CONCATENATE(BASE_URL,"0x05i-Testing-Code-Quality-and-Build-Settings.md#make-sure-that-free-security-features-are-activated-mstg-code-9"),"Make Sure That Free Security Features Are Activated (MSTG-CODE-9)")</f>
        <v>Make Sure That Free Security Features Are Activated (MSTG-CODE-9)</v>
      </c>
      <c r="I72" s="73"/>
      <c r="J72" s="73"/>
      <c r="K72" s="74"/>
    </row>
    <row r="73" customFormat="false" ht="15.5" hidden="false" customHeight="false" outlineLevel="0" collapsed="false">
      <c r="B73" s="107"/>
      <c r="C73" s="108"/>
      <c r="D73" s="109"/>
      <c r="E73" s="110"/>
      <c r="F73" s="110"/>
      <c r="G73" s="110"/>
      <c r="H73" s="111"/>
      <c r="I73" s="112"/>
      <c r="J73" s="112"/>
      <c r="K73" s="113"/>
    </row>
    <row r="74" customFormat="false" ht="15.5" hidden="false" customHeight="false" outlineLevel="0" collapsed="false">
      <c r="B74" s="114"/>
      <c r="C74" s="114"/>
      <c r="D74" s="115"/>
      <c r="E74" s="116"/>
      <c r="F74" s="116"/>
      <c r="G74" s="116"/>
      <c r="H74" s="117"/>
      <c r="I74" s="117"/>
      <c r="J74" s="117"/>
      <c r="K74" s="115"/>
    </row>
    <row r="75" customFormat="false" ht="15.5" hidden="false" customHeight="false" outlineLevel="0" collapsed="false">
      <c r="B75" s="114"/>
      <c r="C75" s="114"/>
      <c r="D75" s="97"/>
      <c r="E75" s="116"/>
      <c r="F75" s="116"/>
      <c r="G75" s="116"/>
      <c r="H75" s="117"/>
      <c r="I75" s="117"/>
      <c r="J75" s="117"/>
      <c r="K75" s="115"/>
    </row>
    <row r="76" customFormat="false" ht="15.5" hidden="false" customHeight="false" outlineLevel="0" collapsed="false">
      <c r="B76" s="114"/>
      <c r="C76" s="114"/>
      <c r="D76" s="115"/>
      <c r="E76" s="116"/>
      <c r="F76" s="116"/>
      <c r="G76" s="116"/>
      <c r="H76" s="117"/>
      <c r="I76" s="117"/>
      <c r="J76" s="117"/>
      <c r="K76" s="115"/>
    </row>
    <row r="77" customFormat="false" ht="15.5" hidden="false" customHeight="false" outlineLevel="0" collapsed="false">
      <c r="B77" s="118" t="s">
        <v>261</v>
      </c>
      <c r="C77" s="118"/>
      <c r="D77" s="115"/>
      <c r="E77" s="116"/>
      <c r="F77" s="116"/>
      <c r="G77" s="116"/>
      <c r="H77" s="117"/>
      <c r="I77" s="117"/>
      <c r="J77" s="117"/>
      <c r="K77" s="115"/>
    </row>
    <row r="78" customFormat="false" ht="15.5" hidden="false" customHeight="false" outlineLevel="0" collapsed="false">
      <c r="B78" s="119" t="s">
        <v>262</v>
      </c>
      <c r="C78" s="119"/>
      <c r="D78" s="120" t="s">
        <v>263</v>
      </c>
      <c r="E78" s="116"/>
      <c r="F78" s="116"/>
      <c r="G78" s="116"/>
      <c r="H78" s="117"/>
      <c r="I78" s="117"/>
      <c r="J78" s="117"/>
      <c r="K78" s="115"/>
    </row>
    <row r="79" customFormat="false" ht="15.5" hidden="false" customHeight="false" outlineLevel="0" collapsed="false">
      <c r="B79" s="121" t="s">
        <v>264</v>
      </c>
      <c r="C79" s="121"/>
      <c r="D79" s="122" t="s">
        <v>265</v>
      </c>
      <c r="E79" s="116"/>
      <c r="F79" s="116"/>
      <c r="G79" s="116"/>
      <c r="H79" s="117"/>
      <c r="I79" s="117"/>
      <c r="J79" s="117"/>
      <c r="K79" s="115"/>
    </row>
    <row r="80" customFormat="false" ht="15.5" hidden="false" customHeight="false" outlineLevel="0" collapsed="false">
      <c r="B80" s="121" t="s">
        <v>266</v>
      </c>
      <c r="C80" s="121"/>
      <c r="D80" s="122" t="s">
        <v>267</v>
      </c>
      <c r="E80" s="116"/>
      <c r="F80" s="116"/>
      <c r="G80" s="116"/>
      <c r="H80" s="117"/>
      <c r="I80" s="117"/>
      <c r="J80" s="117"/>
      <c r="K80" s="115"/>
    </row>
    <row r="81" customFormat="false" ht="15.5" hidden="false" customHeight="false" outlineLevel="0" collapsed="false">
      <c r="B81" s="121" t="s">
        <v>77</v>
      </c>
      <c r="C81" s="121"/>
      <c r="D81" s="122" t="s">
        <v>268</v>
      </c>
      <c r="E81" s="116"/>
      <c r="F81" s="116"/>
      <c r="G81" s="116"/>
      <c r="H81" s="117"/>
      <c r="I81" s="117"/>
      <c r="J81" s="117"/>
      <c r="K81" s="115"/>
    </row>
    <row r="82" customFormat="false" ht="15.5" hidden="false" customHeight="false" outlineLevel="0" collapsed="false">
      <c r="B82" s="114"/>
      <c r="C82" s="114"/>
      <c r="D82" s="115"/>
      <c r="E82" s="116"/>
      <c r="F82" s="116"/>
      <c r="G82" s="116"/>
      <c r="H82" s="117"/>
      <c r="I82" s="117"/>
      <c r="J82" s="117"/>
      <c r="K82" s="123"/>
    </row>
    <row r="83" customFormat="false" ht="15.5" hidden="false" customHeight="false" outlineLevel="0" collapsed="false">
      <c r="B83" s="114"/>
      <c r="C83" s="114"/>
      <c r="D83" s="115"/>
      <c r="E83" s="116"/>
      <c r="F83" s="116"/>
      <c r="G83" s="116"/>
      <c r="H83" s="117"/>
      <c r="I83" s="117"/>
      <c r="J83" s="117"/>
      <c r="K83" s="123"/>
    </row>
    <row r="84" customFormat="false" ht="15.5" hidden="false" customHeight="false" outlineLevel="0" collapsed="false">
      <c r="B84" s="114"/>
      <c r="C84" s="114"/>
      <c r="D84" s="115"/>
      <c r="E84" s="116"/>
      <c r="F84" s="116"/>
      <c r="G84" s="116"/>
      <c r="H84" s="117"/>
      <c r="I84" s="117"/>
      <c r="J84" s="117"/>
      <c r="K84" s="123"/>
    </row>
    <row r="85" customFormat="false" ht="15.5" hidden="false" customHeight="false" outlineLevel="0" collapsed="false">
      <c r="B85" s="124"/>
      <c r="C85" s="124"/>
      <c r="D85" s="123"/>
      <c r="E85" s="125"/>
      <c r="F85" s="125"/>
      <c r="G85" s="125"/>
      <c r="H85" s="117"/>
      <c r="I85" s="117"/>
      <c r="J85" s="117"/>
      <c r="K85" s="123"/>
    </row>
  </sheetData>
  <mergeCells count="2">
    <mergeCell ref="B1:K1"/>
    <mergeCell ref="H3:I3"/>
  </mergeCells>
  <dataValidations count="2">
    <dataValidation allowBlank="true" operator="between" showDropDown="false" showErrorMessage="true" showInputMessage="true" sqref="G74:G1081 I74:K1081" type="list">
      <formula1>"Yes,No,N/A"</formula1>
      <formula2>0</formula2>
    </dataValidation>
    <dataValidation allowBlank="true" operator="between" showDropDown="false" showErrorMessage="true" showInputMessage="true" sqref="G5:G14 G16:G27 G29:G34 G36:G46 G48:G53 G55:G62 G64:G72" type="list">
      <formula1>"Pass,Fail,N/A"</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29"/>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G10" activeCellId="0" sqref="G10"/>
    </sheetView>
  </sheetViews>
  <sheetFormatPr defaultColWidth="10.9921875" defaultRowHeight="15.5" zeroHeight="false" outlineLevelRow="0" outlineLevelCol="0"/>
  <cols>
    <col collapsed="false" customWidth="true" hidden="false" outlineLevel="0" max="1" min="1" style="47" width="1.83"/>
    <col collapsed="false" customWidth="true" hidden="false" outlineLevel="0" max="2" min="2" style="48" width="7.33"/>
    <col collapsed="false" customWidth="true" hidden="false" outlineLevel="0" max="3" min="3" style="48" width="16.92"/>
    <col collapsed="false" customWidth="true" hidden="false" outlineLevel="0" max="4" min="4" style="49" width="97.33"/>
    <col collapsed="false" customWidth="true" hidden="false" outlineLevel="0" max="5" min="5" style="47" width="3"/>
    <col collapsed="false" customWidth="true" hidden="false" outlineLevel="0" max="6" min="6" style="47" width="5.83"/>
    <col collapsed="false" customWidth="true" hidden="false" outlineLevel="0" max="7" min="7" style="0" width="69.25"/>
    <col collapsed="false" customWidth="true" hidden="false" outlineLevel="0" max="8" min="8" style="49" width="30.67"/>
    <col collapsed="false" customWidth="false" hidden="false" outlineLevel="0" max="1024" min="9" style="47" width="11"/>
  </cols>
  <sheetData>
    <row r="1" customFormat="false" ht="18.5" hidden="false" customHeight="false" outlineLevel="0" collapsed="false">
      <c r="B1" s="126" t="s">
        <v>269</v>
      </c>
      <c r="C1" s="126"/>
      <c r="D1" s="123"/>
      <c r="E1" s="125"/>
      <c r="F1" s="125"/>
      <c r="G1" s="117"/>
      <c r="H1" s="123"/>
    </row>
    <row r="2" customFormat="false" ht="15.5" hidden="false" customHeight="false" outlineLevel="0" collapsed="false">
      <c r="B2" s="124"/>
      <c r="C2" s="124"/>
      <c r="D2" s="123"/>
      <c r="E2" s="125"/>
      <c r="F2" s="125"/>
      <c r="G2" s="117"/>
      <c r="H2" s="123"/>
    </row>
    <row r="3" customFormat="false" ht="15.5" hidden="false" customHeight="false" outlineLevel="0" collapsed="false">
      <c r="B3" s="127" t="s">
        <v>51</v>
      </c>
      <c r="C3" s="128" t="s">
        <v>52</v>
      </c>
      <c r="D3" s="57" t="s">
        <v>270</v>
      </c>
      <c r="E3" s="58" t="s">
        <v>271</v>
      </c>
      <c r="F3" s="58" t="s">
        <v>56</v>
      </c>
      <c r="G3" s="129" t="s">
        <v>272</v>
      </c>
      <c r="H3" s="60" t="s">
        <v>58</v>
      </c>
    </row>
    <row r="4" customFormat="false" ht="15.5" hidden="false" customHeight="false" outlineLevel="0" collapsed="false">
      <c r="B4" s="81"/>
      <c r="C4" s="82"/>
      <c r="D4" s="83" t="s">
        <v>273</v>
      </c>
      <c r="E4" s="84"/>
      <c r="F4" s="84"/>
      <c r="G4" s="130"/>
      <c r="H4" s="88"/>
    </row>
    <row r="5" customFormat="false" ht="29" hidden="false" customHeight="false" outlineLevel="0" collapsed="false">
      <c r="B5" s="75" t="s">
        <v>274</v>
      </c>
      <c r="C5" s="76" t="s">
        <v>275</v>
      </c>
      <c r="D5" s="97" t="s">
        <v>276</v>
      </c>
      <c r="E5" s="131" t="s">
        <v>64</v>
      </c>
      <c r="F5" s="71" t="s">
        <v>77</v>
      </c>
      <c r="G5" s="132" t="str">
        <f aca="false">HYPERLINK(CONCATENATE(BASE_URL,"0x05j-Testing-Resiliency-Against-Reverse-Engineering.md#testing-root-detection-mstg-resilience-1"),"Testing Root Detection (MSTG-RESILIENCE-1)")</f>
        <v>Testing Root Detection (MSTG-RESILIENCE-1)</v>
      </c>
      <c r="H5" s="74"/>
    </row>
    <row r="6" customFormat="false" ht="29" hidden="false" customHeight="false" outlineLevel="0" collapsed="false">
      <c r="B6" s="75" t="s">
        <v>277</v>
      </c>
      <c r="C6" s="76" t="s">
        <v>278</v>
      </c>
      <c r="D6" s="97" t="s">
        <v>279</v>
      </c>
      <c r="E6" s="131" t="s">
        <v>64</v>
      </c>
      <c r="F6" s="71" t="s">
        <v>77</v>
      </c>
      <c r="G6" s="133" t="str">
        <f aca="false">HYPERLINK(CONCATENATE(BASE_URL,"0x05j-Testing-Resiliency-Against-Reverse-Engineering.md#testing-anti-debugging-detection-mstg-resilience-2"),"Testing Anti-Debugging Detection (MSTG-RESILIENCE-2)")</f>
        <v>Testing Anti-Debugging Detection (MSTG-RESILIENCE-2)</v>
      </c>
      <c r="H6" s="74"/>
    </row>
    <row r="7" customFormat="false" ht="15.5" hidden="false" customHeight="false" outlineLevel="0" collapsed="false">
      <c r="B7" s="75" t="s">
        <v>280</v>
      </c>
      <c r="C7" s="76" t="s">
        <v>281</v>
      </c>
      <c r="D7" s="94" t="s">
        <v>282</v>
      </c>
      <c r="E7" s="131" t="s">
        <v>64</v>
      </c>
      <c r="F7" s="71" t="s">
        <v>77</v>
      </c>
      <c r="G7" s="132" t="str">
        <f aca="false">HYPERLINK(CONCATENATE(BASE_URL,"0x05j-Testing-Resiliency-Against-Reverse-Engineering.md#testing-file-integrity-checks-mstg-resilience-3"),"Testing File Integrity Checks (MSTG-RESILIENCE-3)")</f>
        <v>Testing File Integrity Checks (MSTG-RESILIENCE-3)</v>
      </c>
      <c r="H7" s="74"/>
    </row>
    <row r="8" customFormat="false" ht="15.5" hidden="false" customHeight="false" outlineLevel="0" collapsed="false">
      <c r="B8" s="75" t="s">
        <v>283</v>
      </c>
      <c r="C8" s="76" t="s">
        <v>284</v>
      </c>
      <c r="D8" s="94" t="s">
        <v>285</v>
      </c>
      <c r="E8" s="131" t="s">
        <v>64</v>
      </c>
      <c r="F8" s="71" t="s">
        <v>77</v>
      </c>
      <c r="G8" s="92" t="str">
        <f aca="false">HYPERLINK(CONCATENATE(BASE_URL,"0x05j-Testing-Resiliency-Against-Reverse-Engineering.md#testing-reverse-engineering-tools-detection-mstg-resilience-4"),"Testing Reverse Engineering Tools Detection (MSTG-RESILIENCE-4)")</f>
        <v>Testing Reverse Engineering Tools Detection (MSTG-RESILIENCE-4)</v>
      </c>
      <c r="H8" s="74"/>
    </row>
    <row r="9" customFormat="false" ht="15.5" hidden="false" customHeight="false" outlineLevel="0" collapsed="false">
      <c r="B9" s="75" t="s">
        <v>286</v>
      </c>
      <c r="C9" s="76" t="s">
        <v>287</v>
      </c>
      <c r="D9" s="94" t="s">
        <v>288</v>
      </c>
      <c r="E9" s="131" t="s">
        <v>64</v>
      </c>
      <c r="F9" s="71" t="s">
        <v>77</v>
      </c>
      <c r="G9" s="132" t="str">
        <f aca="false">HYPERLINK(CONCATENATE(BASE_URL,"0x05j-Testing-Resiliency-Against-Reverse-Engineering.md#testing-emulator-detection-mstg-resilience-5"),"Testing Emulator Detection (MSTG-RESILIENCE-5)")</f>
        <v>Testing Emulator Detection (MSTG-RESILIENCE-5)</v>
      </c>
      <c r="H9" s="74"/>
    </row>
    <row r="10" customFormat="false" ht="15.5" hidden="false" customHeight="false" outlineLevel="0" collapsed="false">
      <c r="B10" s="75" t="s">
        <v>289</v>
      </c>
      <c r="C10" s="76" t="s">
        <v>290</v>
      </c>
      <c r="D10" s="94" t="s">
        <v>291</v>
      </c>
      <c r="E10" s="131" t="s">
        <v>64</v>
      </c>
      <c r="F10" s="71" t="s">
        <v>77</v>
      </c>
      <c r="G10" s="92" t="str">
        <f aca="false">HYPERLINK(CONCATENATE(BASE_URL,"0x05j-Testing-Resiliency-Against-Reverse-Engineering.md#testing-run-time-integrity-checks-mstg-resilience-6"),"Testing Run Time Integrity Checks (MSTG-RESILIENCE-6)")</f>
        <v>Testing Run Time Integrity Checks (MSTG-RESILIENCE-6)</v>
      </c>
      <c r="H10" s="74"/>
    </row>
    <row r="11" customFormat="false" ht="29" hidden="false" customHeight="false" outlineLevel="0" collapsed="false">
      <c r="B11" s="75" t="s">
        <v>292</v>
      </c>
      <c r="C11" s="76" t="s">
        <v>293</v>
      </c>
      <c r="D11" s="97" t="s">
        <v>294</v>
      </c>
      <c r="E11" s="131" t="s">
        <v>64</v>
      </c>
      <c r="F11" s="71" t="s">
        <v>77</v>
      </c>
      <c r="G11" s="134" t="s">
        <v>295</v>
      </c>
      <c r="H11" s="74"/>
    </row>
    <row r="12" customFormat="false" ht="15.5" hidden="false" customHeight="false" outlineLevel="0" collapsed="false">
      <c r="B12" s="75" t="s">
        <v>296</v>
      </c>
      <c r="C12" s="76" t="s">
        <v>297</v>
      </c>
      <c r="D12" s="94" t="s">
        <v>298</v>
      </c>
      <c r="E12" s="131" t="s">
        <v>64</v>
      </c>
      <c r="F12" s="71" t="s">
        <v>77</v>
      </c>
      <c r="G12" s="135" t="s">
        <v>299</v>
      </c>
      <c r="H12" s="74"/>
    </row>
    <row r="13" customFormat="false" ht="15.5" hidden="false" customHeight="false" outlineLevel="0" collapsed="false">
      <c r="B13" s="75" t="s">
        <v>300</v>
      </c>
      <c r="C13" s="76" t="s">
        <v>301</v>
      </c>
      <c r="D13" s="94" t="s">
        <v>302</v>
      </c>
      <c r="E13" s="131" t="s">
        <v>64</v>
      </c>
      <c r="F13" s="71" t="s">
        <v>77</v>
      </c>
      <c r="G13" s="92" t="str">
        <f aca="false">HYPERLINK(CONCATENATE(BASE_URL,"0x05j-Testing-Resiliency-Against-Reverse-Engineering.md#testing-obfuscation-mstg-resilience-9"),"Testing Obfuscation (MSTG-RESILIENCE-9)")</f>
        <v>Testing Obfuscation (MSTG-RESILIENCE-9)</v>
      </c>
      <c r="H13" s="74"/>
    </row>
    <row r="14" customFormat="false" ht="15.5" hidden="false" customHeight="false" outlineLevel="0" collapsed="false">
      <c r="B14" s="81"/>
      <c r="C14" s="82"/>
      <c r="D14" s="83" t="s">
        <v>303</v>
      </c>
      <c r="E14" s="84"/>
      <c r="F14" s="84"/>
      <c r="G14" s="130"/>
      <c r="H14" s="88"/>
    </row>
    <row r="15" customFormat="false" ht="29" hidden="false" customHeight="false" outlineLevel="0" collapsed="false">
      <c r="B15" s="66" t="s">
        <v>304</v>
      </c>
      <c r="C15" s="67" t="s">
        <v>305</v>
      </c>
      <c r="D15" s="97" t="s">
        <v>306</v>
      </c>
      <c r="E15" s="131" t="s">
        <v>64</v>
      </c>
      <c r="F15" s="71" t="s">
        <v>77</v>
      </c>
      <c r="G15" s="92" t="str">
        <f aca="false">HYPERLINK(CONCATENATE(BASE_URL,"0x05j-Testing-Resiliency-Against-Reverse-Engineering.md#testing-device-binding-mstg-resilience-10"),"Testing Device Binding (MSTG-RESILIENCE-10)")</f>
        <v>Testing Device Binding (MSTG-RESILIENCE-10)</v>
      </c>
      <c r="H15" s="74"/>
    </row>
    <row r="16" customFormat="false" ht="15.5" hidden="false" customHeight="false" outlineLevel="0" collapsed="false">
      <c r="B16" s="81"/>
      <c r="C16" s="82"/>
      <c r="D16" s="83" t="s">
        <v>307</v>
      </c>
      <c r="E16" s="84"/>
      <c r="F16" s="84"/>
      <c r="G16" s="130"/>
      <c r="H16" s="88"/>
    </row>
    <row r="17" customFormat="false" ht="29" hidden="false" customHeight="false" outlineLevel="0" collapsed="false">
      <c r="B17" s="75" t="s">
        <v>308</v>
      </c>
      <c r="C17" s="76" t="s">
        <v>309</v>
      </c>
      <c r="D17" s="97" t="s">
        <v>310</v>
      </c>
      <c r="E17" s="131" t="s">
        <v>64</v>
      </c>
      <c r="F17" s="71" t="s">
        <v>77</v>
      </c>
      <c r="G17" s="92" t="str">
        <f aca="false">HYPERLINK(CONCATENATE(BASE_URL,"0x05j-Testing-Resiliency-Against-Reverse-Engineering.md#testing-obfuscation-mstg-resilience-9"),"Testing Obfuscation (MSTG-RESILIENCE-9)")</f>
        <v>Testing Obfuscation (MSTG-RESILIENCE-9)</v>
      </c>
      <c r="H17" s="74"/>
    </row>
    <row r="18" customFormat="false" ht="58" hidden="false" customHeight="false" outlineLevel="0" collapsed="false">
      <c r="B18" s="75" t="s">
        <v>311</v>
      </c>
      <c r="C18" s="76" t="s">
        <v>312</v>
      </c>
      <c r="D18" s="97" t="s">
        <v>313</v>
      </c>
      <c r="E18" s="131" t="s">
        <v>64</v>
      </c>
      <c r="F18" s="71" t="s">
        <v>77</v>
      </c>
      <c r="G18" s="135" t="s">
        <v>295</v>
      </c>
      <c r="H18" s="74"/>
    </row>
    <row r="19" customFormat="false" ht="15.5" hidden="false" customHeight="false" outlineLevel="0" collapsed="false">
      <c r="B19" s="107"/>
      <c r="C19" s="108"/>
      <c r="D19" s="109"/>
      <c r="E19" s="110"/>
      <c r="F19" s="110"/>
      <c r="G19" s="129"/>
      <c r="H19" s="113"/>
    </row>
    <row r="20" customFormat="false" ht="15.5" hidden="false" customHeight="false" outlineLevel="0" collapsed="false">
      <c r="B20" s="114"/>
      <c r="C20" s="114"/>
      <c r="D20" s="115"/>
      <c r="E20" s="116"/>
      <c r="F20" s="116"/>
      <c r="G20" s="117"/>
      <c r="H20" s="115"/>
    </row>
    <row r="21" customFormat="false" ht="15.5" hidden="false" customHeight="false" outlineLevel="0" collapsed="false">
      <c r="B21" s="114"/>
      <c r="C21" s="114"/>
      <c r="D21" s="115"/>
      <c r="E21" s="116"/>
      <c r="F21" s="116"/>
      <c r="G21" s="117"/>
      <c r="H21" s="115"/>
    </row>
    <row r="22" customFormat="false" ht="15.5" hidden="false" customHeight="false" outlineLevel="0" collapsed="false">
      <c r="B22" s="118" t="s">
        <v>261</v>
      </c>
      <c r="C22" s="118"/>
      <c r="D22" s="115"/>
      <c r="E22" s="116"/>
      <c r="F22" s="116"/>
      <c r="G22" s="117"/>
      <c r="H22" s="115"/>
    </row>
    <row r="23" customFormat="false" ht="15.5" hidden="false" customHeight="false" outlineLevel="0" collapsed="false">
      <c r="B23" s="119" t="s">
        <v>262</v>
      </c>
      <c r="C23" s="119"/>
      <c r="D23" s="120" t="s">
        <v>263</v>
      </c>
      <c r="E23" s="116"/>
      <c r="F23" s="116"/>
      <c r="G23" s="117"/>
      <c r="H23" s="115"/>
    </row>
    <row r="24" customFormat="false" ht="15.5" hidden="false" customHeight="false" outlineLevel="0" collapsed="false">
      <c r="B24" s="121" t="s">
        <v>264</v>
      </c>
      <c r="C24" s="121"/>
      <c r="D24" s="122" t="s">
        <v>265</v>
      </c>
      <c r="E24" s="116"/>
      <c r="F24" s="116"/>
      <c r="G24" s="117"/>
      <c r="H24" s="115"/>
    </row>
    <row r="25" customFormat="false" ht="15.5" hidden="false" customHeight="false" outlineLevel="0" collapsed="false">
      <c r="B25" s="121" t="s">
        <v>266</v>
      </c>
      <c r="C25" s="121"/>
      <c r="D25" s="122" t="s">
        <v>267</v>
      </c>
      <c r="E25" s="116"/>
      <c r="F25" s="116"/>
      <c r="G25" s="117"/>
      <c r="H25" s="115"/>
    </row>
    <row r="26" customFormat="false" ht="15.5" hidden="false" customHeight="false" outlineLevel="0" collapsed="false">
      <c r="B26" s="121" t="s">
        <v>77</v>
      </c>
      <c r="C26" s="121"/>
      <c r="D26" s="122" t="s">
        <v>268</v>
      </c>
      <c r="E26" s="116"/>
      <c r="F26" s="116"/>
      <c r="G26" s="117"/>
      <c r="H26" s="115"/>
    </row>
    <row r="27" customFormat="false" ht="15.5" hidden="false" customHeight="false" outlineLevel="0" collapsed="false">
      <c r="B27" s="124"/>
      <c r="C27" s="124"/>
      <c r="D27" s="123"/>
      <c r="E27" s="125"/>
      <c r="F27" s="125"/>
      <c r="G27" s="117"/>
      <c r="H27" s="123"/>
    </row>
    <row r="28" customFormat="false" ht="15.5" hidden="false" customHeight="false" outlineLevel="0" collapsed="false">
      <c r="B28" s="124"/>
      <c r="C28" s="124"/>
      <c r="D28" s="123"/>
      <c r="E28" s="125"/>
      <c r="F28" s="125"/>
      <c r="G28" s="117"/>
      <c r="H28" s="123"/>
    </row>
    <row r="29" customFormat="false" ht="15.5" hidden="false" customHeight="false" outlineLevel="0" collapsed="false">
      <c r="B29" s="124"/>
      <c r="C29" s="124"/>
      <c r="D29" s="123"/>
      <c r="E29" s="125"/>
      <c r="F29" s="125"/>
      <c r="G29" s="117"/>
      <c r="H29" s="123"/>
    </row>
  </sheetData>
  <dataValidations count="1">
    <dataValidation allowBlank="true" operator="between" showDropDown="false" showErrorMessage="true" showInputMessage="true" sqref="F5:F13 F15 F17:F18" type="list">
      <formula1>"Pass,Fail,N/A"</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M85"/>
  <sheetViews>
    <sheetView showFormulas="false" showGridLines="true" showRowColHeaders="true" showZeros="true" rightToLeft="false" tabSelected="false" showOutlineSymbols="true" defaultGridColor="true" view="normal" topLeftCell="D1" colorId="64" zoomScale="74" zoomScaleNormal="74" zoomScalePageLayoutView="100" workbookViewId="0">
      <selection pane="topLeft" activeCell="J6" activeCellId="0" sqref="J6"/>
    </sheetView>
  </sheetViews>
  <sheetFormatPr defaultColWidth="10.9921875" defaultRowHeight="15.5" zeroHeight="false" outlineLevelRow="0" outlineLevelCol="0"/>
  <cols>
    <col collapsed="false" customWidth="true" hidden="false" outlineLevel="0" max="1" min="1" style="0" width="1.83"/>
    <col collapsed="false" customWidth="true" hidden="false" outlineLevel="0" max="2" min="2" style="136" width="8"/>
    <col collapsed="false" customWidth="true" hidden="false" outlineLevel="0" max="3" min="3" style="136" width="15.58"/>
    <col collapsed="false" customWidth="true" hidden="false" outlineLevel="0" max="4" min="4" style="137" width="97.33"/>
    <col collapsed="false" customWidth="true" hidden="false" outlineLevel="0" max="6" min="5" style="0" width="6.66"/>
    <col collapsed="false" customWidth="true" hidden="false" outlineLevel="0" max="7" min="7" style="0" width="5.83"/>
    <col collapsed="false" customWidth="true" hidden="false" outlineLevel="0" max="8" min="8" style="0" width="91.58"/>
    <col collapsed="false" customWidth="true" hidden="false" outlineLevel="0" max="10" min="9" style="0" width="75.41"/>
    <col collapsed="false" customWidth="true" hidden="false" outlineLevel="0" max="11" min="11" style="137" width="30.83"/>
    <col collapsed="false" customWidth="true" hidden="false" outlineLevel="0" max="14" min="13" style="0" width="10.83"/>
  </cols>
  <sheetData>
    <row r="1" customFormat="false" ht="18.5" hidden="false" customHeight="false" outlineLevel="0" collapsed="false">
      <c r="B1" s="138" t="s">
        <v>314</v>
      </c>
      <c r="C1" s="138"/>
      <c r="D1" s="139"/>
      <c r="E1" s="140"/>
      <c r="F1" s="140"/>
      <c r="G1" s="140"/>
      <c r="H1" s="139"/>
      <c r="I1" s="52"/>
      <c r="J1" s="52"/>
      <c r="K1" s="139"/>
    </row>
    <row r="2" customFormat="false" ht="15.5" hidden="false" customHeight="false" outlineLevel="0" collapsed="false">
      <c r="B2" s="141"/>
      <c r="C2" s="141"/>
      <c r="D2" s="139"/>
      <c r="E2" s="140"/>
      <c r="F2" s="140"/>
      <c r="G2" s="140"/>
      <c r="H2" s="54"/>
      <c r="I2" s="54"/>
      <c r="J2" s="54"/>
      <c r="K2" s="139"/>
    </row>
    <row r="3" customFormat="false" ht="15.5" hidden="false" customHeight="true" outlineLevel="0" collapsed="false">
      <c r="B3" s="55" t="s">
        <v>51</v>
      </c>
      <c r="C3" s="56" t="s">
        <v>52</v>
      </c>
      <c r="D3" s="57" t="s">
        <v>53</v>
      </c>
      <c r="E3" s="58" t="s">
        <v>54</v>
      </c>
      <c r="F3" s="58" t="s">
        <v>55</v>
      </c>
      <c r="G3" s="58" t="s">
        <v>56</v>
      </c>
      <c r="H3" s="142" t="s">
        <v>57</v>
      </c>
      <c r="I3" s="142"/>
      <c r="J3" s="142"/>
      <c r="K3" s="60" t="s">
        <v>58</v>
      </c>
    </row>
    <row r="4" customFormat="false" ht="15.5" hidden="false" customHeight="false" outlineLevel="0" collapsed="false">
      <c r="B4" s="61" t="s">
        <v>59</v>
      </c>
      <c r="C4" s="62"/>
      <c r="D4" s="63" t="s">
        <v>60</v>
      </c>
      <c r="E4" s="64"/>
      <c r="F4" s="64"/>
      <c r="G4" s="64"/>
      <c r="H4" s="63"/>
      <c r="I4" s="63"/>
      <c r="J4" s="63"/>
      <c r="K4" s="65"/>
    </row>
    <row r="5" customFormat="false" ht="15.5" hidden="false" customHeight="false" outlineLevel="0" collapsed="false">
      <c r="B5" s="66" t="s">
        <v>61</v>
      </c>
      <c r="C5" s="67" t="s">
        <v>62</v>
      </c>
      <c r="D5" s="68" t="s">
        <v>63</v>
      </c>
      <c r="E5" s="69" t="s">
        <v>64</v>
      </c>
      <c r="F5" s="70" t="s">
        <v>64</v>
      </c>
      <c r="G5" s="71"/>
      <c r="H5" s="72" t="str">
        <f aca="false">HYPERLINK(CONCATENATE( BASE_URL, "0x04b-Mobile-App-Security-Testing.md#architectural-information"), "Architectural Information")</f>
        <v>Architectural Information</v>
      </c>
      <c r="I5" s="73"/>
      <c r="J5" s="73"/>
      <c r="K5" s="74"/>
    </row>
    <row r="6" customFormat="false" ht="15.5" hidden="false" customHeight="false" outlineLevel="0" collapsed="false">
      <c r="B6" s="66" t="s">
        <v>65</v>
      </c>
      <c r="C6" s="67" t="s">
        <v>66</v>
      </c>
      <c r="D6" s="68" t="s">
        <v>67</v>
      </c>
      <c r="E6" s="69" t="s">
        <v>64</v>
      </c>
      <c r="F6" s="70" t="s">
        <v>64</v>
      </c>
      <c r="G6" s="71"/>
      <c r="H6" s="72" t="str">
        <f aca="false">HYPERLINK(CONCATENATE( BASE_URL, "0x04h-Testing-Code-Quality.md#injection-flaws-mstg-arch-2-and-mstg-platform-2"), "Injection Flaws (MSTG-ARCH-2 and MSTG-PLATFORM-2)")</f>
        <v>Injection Flaws (MSTG-ARCH-2 and MSTG-PLATFORM-2)</v>
      </c>
      <c r="I6" s="92" t="str">
        <f aca="false">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43"/>
      <c r="K6" s="74"/>
    </row>
    <row r="7" customFormat="false" ht="29" hidden="false" customHeight="false" outlineLevel="0" collapsed="false">
      <c r="B7" s="66" t="s">
        <v>68</v>
      </c>
      <c r="C7" s="67" t="s">
        <v>69</v>
      </c>
      <c r="D7" s="68" t="s">
        <v>70</v>
      </c>
      <c r="E7" s="69" t="s">
        <v>64</v>
      </c>
      <c r="F7" s="70" t="s">
        <v>64</v>
      </c>
      <c r="G7" s="71"/>
      <c r="H7" s="72" t="str">
        <f aca="false">HYPERLINK(CONCATENATE( BASE_URL, "0x04b-Mobile-App-Security-Testing.md#architectural-information"), "Architectural Information")</f>
        <v>Architectural Information</v>
      </c>
      <c r="I7" s="73"/>
      <c r="J7" s="73"/>
      <c r="K7" s="74"/>
    </row>
    <row r="8" customFormat="false" ht="15.5" hidden="false" customHeight="false" outlineLevel="0" collapsed="false">
      <c r="B8" s="66" t="s">
        <v>71</v>
      </c>
      <c r="C8" s="67" t="s">
        <v>72</v>
      </c>
      <c r="D8" s="68" t="s">
        <v>73</v>
      </c>
      <c r="E8" s="69" t="s">
        <v>64</v>
      </c>
      <c r="F8" s="70" t="s">
        <v>64</v>
      </c>
      <c r="G8" s="71"/>
      <c r="H8" s="72" t="str">
        <f aca="false">HYPERLINK(CONCATENATE( BASE_URL, "0x04b-Mobile-App-Security-Testing.md#identifying-sensitive-data"), "Identifying Sensitive Data")</f>
        <v>Identifying Sensitive Data</v>
      </c>
      <c r="I8" s="73"/>
      <c r="J8" s="73"/>
      <c r="K8" s="74"/>
    </row>
    <row r="9" customFormat="false" ht="15.5" hidden="false" customHeight="false" outlineLevel="0" collapsed="false">
      <c r="B9" s="66" t="s">
        <v>74</v>
      </c>
      <c r="C9" s="67" t="s">
        <v>75</v>
      </c>
      <c r="D9" s="68" t="s">
        <v>76</v>
      </c>
      <c r="E9" s="79"/>
      <c r="F9" s="70" t="s">
        <v>64</v>
      </c>
      <c r="G9" s="71" t="s">
        <v>77</v>
      </c>
      <c r="H9" s="72" t="str">
        <f aca="false">HYPERLINK(CONCATENATE( BASE_URL, "0x04b-Mobile-App-Security-Testing.md#environmental-information"), "Environmental Information")</f>
        <v>Environmental Information</v>
      </c>
      <c r="I9" s="73"/>
      <c r="J9" s="73"/>
      <c r="K9" s="74"/>
    </row>
    <row r="10" customFormat="false" ht="29" hidden="false" customHeight="false" outlineLevel="0" collapsed="false">
      <c r="B10" s="66" t="s">
        <v>78</v>
      </c>
      <c r="C10" s="67" t="s">
        <v>79</v>
      </c>
      <c r="D10" s="68" t="s">
        <v>80</v>
      </c>
      <c r="E10" s="79"/>
      <c r="F10" s="70" t="s">
        <v>64</v>
      </c>
      <c r="G10" s="71" t="s">
        <v>77</v>
      </c>
      <c r="H10" s="72" t="str">
        <f aca="false">HYPERLINK(CONCATENATE( BASE_URL, "0x04b-Mobile-App-Security-Testing.md#mapping-the-application"), "Mapping the Application")</f>
        <v>Mapping the Application</v>
      </c>
      <c r="I10" s="73"/>
      <c r="J10" s="73"/>
      <c r="K10" s="74"/>
    </row>
    <row r="11" customFormat="false" ht="15.5" hidden="false" customHeight="false" outlineLevel="0" collapsed="false">
      <c r="B11" s="66" t="s">
        <v>81</v>
      </c>
      <c r="C11" s="67" t="s">
        <v>82</v>
      </c>
      <c r="D11" s="68" t="s">
        <v>83</v>
      </c>
      <c r="E11" s="80"/>
      <c r="F11" s="70" t="s">
        <v>64</v>
      </c>
      <c r="G11" s="71" t="s">
        <v>77</v>
      </c>
      <c r="H11" s="72" t="str">
        <f aca="false">HYPERLINK(CONCATENATE( BASE_URL, "0x04b-Mobile-App-Security-Testing.md#principles-of-testing"), "Principles of Testing")</f>
        <v>Principles of Testing</v>
      </c>
      <c r="I11" s="78" t="str">
        <f aca="false">HYPERLINK(CONCATENATE( BASE_URL, "0x04b-Mobile-App-Security-Testing.md#penetration-testing-aka-pentesting"), "Penetration Testing (a.k.a. Pentesting)")</f>
        <v>Penetration Testing (a.k.a. Pentesting)</v>
      </c>
      <c r="J11" s="78"/>
      <c r="K11" s="74"/>
    </row>
    <row r="12" customFormat="false" ht="29" hidden="false" customHeight="false" outlineLevel="0" collapsed="false">
      <c r="B12" s="66" t="s">
        <v>84</v>
      </c>
      <c r="C12" s="67" t="s">
        <v>85</v>
      </c>
      <c r="D12" s="68" t="s">
        <v>86</v>
      </c>
      <c r="E12" s="79"/>
      <c r="F12" s="70" t="s">
        <v>64</v>
      </c>
      <c r="G12" s="71" t="s">
        <v>77</v>
      </c>
      <c r="H12" s="72" t="str">
        <f aca="false">HYPERLINK(CONCATENATE( BASE_URL, "0x04g-Testing-Cryptography.md#cryptographic-policy"), "Cryptographic policy")</f>
        <v>Cryptographic policy</v>
      </c>
      <c r="I12" s="73"/>
      <c r="J12" s="73"/>
      <c r="K12" s="74"/>
    </row>
    <row r="13" customFormat="false" ht="15.5" hidden="false" customHeight="false" outlineLevel="0" collapsed="false">
      <c r="B13" s="66" t="s">
        <v>87</v>
      </c>
      <c r="C13" s="67" t="s">
        <v>88</v>
      </c>
      <c r="D13" s="68" t="s">
        <v>89</v>
      </c>
      <c r="E13" s="79"/>
      <c r="F13" s="70" t="s">
        <v>64</v>
      </c>
      <c r="G13" s="71" t="s">
        <v>77</v>
      </c>
      <c r="H13" s="72" t="str">
        <f aca="false">HYPERLINK(CONCATENATE( BASE_URL, "0x06h-Testing-Platform-Interaction.md#testing-enforced-updating-mstg-arch-9"), "Testing enforced updating (MSTG-ARCH-9)")</f>
        <v>Testing enforced updating (MSTG-ARCH-9)</v>
      </c>
      <c r="I13" s="73"/>
      <c r="J13" s="73"/>
      <c r="K13" s="74"/>
    </row>
    <row r="14" customFormat="false" ht="15.5" hidden="false" customHeight="false" outlineLevel="0" collapsed="false">
      <c r="B14" s="66" t="s">
        <v>90</v>
      </c>
      <c r="C14" s="67" t="s">
        <v>91</v>
      </c>
      <c r="D14" s="68" t="s">
        <v>92</v>
      </c>
      <c r="E14" s="79"/>
      <c r="F14" s="70" t="s">
        <v>64</v>
      </c>
      <c r="G14" s="71" t="s">
        <v>77</v>
      </c>
      <c r="H14" s="72" t="str">
        <f aca="false">HYPERLINK(CONCATENATE( BASE_URL, "0x04b-Mobile-App-Security-Testing.md#security-testing-and-the-sdlc"), "Security Testing and the SDLC")</f>
        <v>Security Testing and the SDLC</v>
      </c>
      <c r="I14" s="73"/>
      <c r="J14" s="73"/>
      <c r="K14" s="74"/>
    </row>
    <row r="15" customFormat="false" ht="15.5" hidden="false" customHeight="false" outlineLevel="0" collapsed="false">
      <c r="B15" s="81" t="s">
        <v>93</v>
      </c>
      <c r="C15" s="82"/>
      <c r="D15" s="83" t="s">
        <v>94</v>
      </c>
      <c r="E15" s="84"/>
      <c r="F15" s="85"/>
      <c r="G15" s="84"/>
      <c r="H15" s="86"/>
      <c r="I15" s="87"/>
      <c r="J15" s="87"/>
      <c r="K15" s="88"/>
    </row>
    <row r="16" customFormat="false" ht="29" hidden="false" customHeight="false" outlineLevel="0" collapsed="false">
      <c r="B16" s="89" t="s">
        <v>95</v>
      </c>
      <c r="C16" s="90" t="s">
        <v>96</v>
      </c>
      <c r="D16" s="68" t="s">
        <v>97</v>
      </c>
      <c r="E16" s="69" t="s">
        <v>64</v>
      </c>
      <c r="F16" s="70" t="s">
        <v>64</v>
      </c>
      <c r="G16" s="71"/>
      <c r="H16" s="92" t="str">
        <f aca="false">HYPERLINK(CONCATENATE(BASE_URL,"0x06d-Testing-Data-Storage.md#testing-local-data-storage-mstg-storage-1-and-mstg-storage-2"),"Testing Local Data Storage (MSTG-STORAGE-1 and MSTG-STORAGE-2)")</f>
        <v>Testing Local Data Storage (MSTG-STORAGE-1 and MSTG-STORAGE-2)</v>
      </c>
      <c r="I16" s="73"/>
      <c r="J16" s="73"/>
      <c r="K16" s="74"/>
    </row>
    <row r="17" customFormat="false" ht="15.5" hidden="false" customHeight="false" outlineLevel="0" collapsed="false">
      <c r="B17" s="89" t="s">
        <v>98</v>
      </c>
      <c r="C17" s="90" t="s">
        <v>99</v>
      </c>
      <c r="D17" s="68" t="s">
        <v>100</v>
      </c>
      <c r="E17" s="69"/>
      <c r="F17" s="70"/>
      <c r="G17" s="71"/>
      <c r="H17" s="92" t="str">
        <f aca="false">HYPERLINK(CONCATENATE(BASE_URL,"0x06d-Testing-Data-Storage.md#testing-local-data-storage-mstg-storage-1-and-mstg-storage-2"),"Testing Local Data Storage (MSTG-STORAGE-1 and MSTG-STORAGE-2)")</f>
        <v>Testing Local Data Storage (MSTG-STORAGE-1 and MSTG-STORAGE-2)</v>
      </c>
      <c r="I17" s="73"/>
      <c r="J17" s="73"/>
      <c r="K17" s="74"/>
    </row>
    <row r="18" customFormat="false" ht="15.5" hidden="false" customHeight="false" outlineLevel="0" collapsed="false">
      <c r="B18" s="89" t="s">
        <v>101</v>
      </c>
      <c r="C18" s="90" t="s">
        <v>102</v>
      </c>
      <c r="D18" s="68" t="s">
        <v>103</v>
      </c>
      <c r="E18" s="69" t="s">
        <v>64</v>
      </c>
      <c r="F18" s="70" t="s">
        <v>64</v>
      </c>
      <c r="G18" s="71"/>
      <c r="H18" s="92" t="str">
        <f aca="false">HYPERLINK(CONCATENATE(BASE_URL,"0x06d-Testing-Data-Storage.md#checking-logs-for-sensitive-data-mstg-storage-3"),"Checking Logs for Sensitive Data (MSTG-STORAGE-3)")</f>
        <v>Checking Logs for Sensitive Data (MSTG-STORAGE-3)</v>
      </c>
      <c r="I18" s="73"/>
      <c r="J18" s="73"/>
      <c r="K18" s="74"/>
    </row>
    <row r="19" customFormat="false" ht="15.5" hidden="false" customHeight="false" outlineLevel="0" collapsed="false">
      <c r="B19" s="89" t="s">
        <v>104</v>
      </c>
      <c r="C19" s="90" t="s">
        <v>105</v>
      </c>
      <c r="D19" s="68" t="s">
        <v>106</v>
      </c>
      <c r="E19" s="69" t="s">
        <v>64</v>
      </c>
      <c r="F19" s="70" t="s">
        <v>64</v>
      </c>
      <c r="G19" s="71"/>
      <c r="H19" s="92" t="str">
        <f aca="false">HYPERLINK(CONCATENATE(BASE_URL,"0x06d-Testing-Data-Storage.md#determining-whether-sensitive-data-is-sent-to-third-parties-mstg-storage-4"),"Determining Whether Sensitive Data Is Sent to Third Parties (MSTG-STORAGE-4)")</f>
        <v>Determining Whether Sensitive Data Is Sent to Third Parties (MSTG-STORAGE-4)</v>
      </c>
      <c r="I19" s="73"/>
      <c r="J19" s="73"/>
      <c r="K19" s="74"/>
    </row>
    <row r="20" customFormat="false" ht="15.5" hidden="false" customHeight="false" outlineLevel="0" collapsed="false">
      <c r="B20" s="89" t="s">
        <v>107</v>
      </c>
      <c r="C20" s="90" t="s">
        <v>108</v>
      </c>
      <c r="D20" s="94" t="s">
        <v>109</v>
      </c>
      <c r="E20" s="69" t="s">
        <v>64</v>
      </c>
      <c r="F20" s="70" t="s">
        <v>64</v>
      </c>
      <c r="G20" s="71"/>
      <c r="H20" s="92" t="str">
        <f aca="false">HYPERLINK(CONCATENATE(BASE_URL,"0x06d-Testing-Data-Storage.md#finding-sensitive-data-in-the-keyboard-cache-mstg-storage-5"),"Finding Sensitive Data in the Keyboard Cache (MSTG-STORAGE-5)")</f>
        <v>Finding Sensitive Data in the Keyboard Cache (MSTG-STORAGE-5)</v>
      </c>
      <c r="I20" s="73"/>
      <c r="J20" s="73"/>
      <c r="K20" s="74"/>
    </row>
    <row r="21" customFormat="false" ht="15.5" hidden="false" customHeight="false" outlineLevel="0" collapsed="false">
      <c r="B21" s="89" t="s">
        <v>110</v>
      </c>
      <c r="C21" s="90" t="s">
        <v>111</v>
      </c>
      <c r="D21" s="94" t="s">
        <v>112</v>
      </c>
      <c r="E21" s="69" t="s">
        <v>64</v>
      </c>
      <c r="F21" s="70" t="s">
        <v>64</v>
      </c>
      <c r="G21" s="71"/>
      <c r="H21" s="91" t="str">
        <f aca="false">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73"/>
      <c r="J21" s="73"/>
      <c r="K21" s="74"/>
    </row>
    <row r="22" customFormat="false" ht="15.5" hidden="false" customHeight="false" outlineLevel="0" collapsed="false">
      <c r="B22" s="89" t="s">
        <v>113</v>
      </c>
      <c r="C22" s="90" t="s">
        <v>114</v>
      </c>
      <c r="D22" s="94" t="s">
        <v>115</v>
      </c>
      <c r="E22" s="69" t="s">
        <v>64</v>
      </c>
      <c r="F22" s="70" t="s">
        <v>64</v>
      </c>
      <c r="G22" s="71"/>
      <c r="H22" s="92" t="str">
        <f aca="false">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73"/>
      <c r="J22" s="73"/>
      <c r="K22" s="74"/>
    </row>
    <row r="23" customFormat="false" ht="15.5" hidden="false" customHeight="false" outlineLevel="0" collapsed="false">
      <c r="B23" s="89" t="s">
        <v>116</v>
      </c>
      <c r="C23" s="90" t="s">
        <v>117</v>
      </c>
      <c r="D23" s="94" t="s">
        <v>118</v>
      </c>
      <c r="E23" s="95"/>
      <c r="F23" s="70" t="s">
        <v>64</v>
      </c>
      <c r="G23" s="71" t="s">
        <v>77</v>
      </c>
      <c r="H23" s="92" t="str">
        <f aca="false">HYPERLINK(CONCATENATE(BASE_URL,"0x06d-Testing-Data-Storage.md#testing-backups-for-sensitive-data-mstg-storage-8"),"Testing Backups for Sensitive Data (MSTG-STORAGE-8)")</f>
        <v>Testing Backups for Sensitive Data (MSTG-STORAGE-8)</v>
      </c>
      <c r="I23" s="73"/>
      <c r="J23" s="73"/>
      <c r="K23" s="74"/>
    </row>
    <row r="24" customFormat="false" ht="15.5" hidden="false" customHeight="false" outlineLevel="0" collapsed="false">
      <c r="B24" s="89" t="s">
        <v>119</v>
      </c>
      <c r="C24" s="90" t="s">
        <v>120</v>
      </c>
      <c r="D24" s="94" t="s">
        <v>121</v>
      </c>
      <c r="E24" s="95"/>
      <c r="F24" s="70" t="s">
        <v>64</v>
      </c>
      <c r="G24" s="71" t="s">
        <v>77</v>
      </c>
      <c r="H24" s="92" t="str">
        <f aca="false">HYPERLINK(CONCATENATE(BASE_URL,"0x06d-Testing-Data-Storage.md#testing-auto-generated-screenshots-for-sensitive-information-mstg-storage-9"),"Testing Auto-Generated Screenshots for Sensitive Information (MSTG-STORAGE-9)")</f>
        <v>Testing Auto-Generated Screenshots for Sensitive Information (MSTG-STORAGE-9)</v>
      </c>
      <c r="I24" s="73"/>
      <c r="J24" s="73"/>
      <c r="K24" s="74"/>
    </row>
    <row r="25" customFormat="false" ht="15.5" hidden="false" customHeight="false" outlineLevel="0" collapsed="false">
      <c r="B25" s="89" t="s">
        <v>122</v>
      </c>
      <c r="C25" s="90" t="s">
        <v>123</v>
      </c>
      <c r="D25" s="94" t="s">
        <v>124</v>
      </c>
      <c r="E25" s="95"/>
      <c r="F25" s="70" t="s">
        <v>64</v>
      </c>
      <c r="G25" s="71" t="s">
        <v>77</v>
      </c>
      <c r="H25" s="92" t="str">
        <f aca="false">HYPERLINK(CONCATENATE(BASE_URL,"0x06d-Testing-Data-Storage.md#testing-memory-for-sensitive-data-mstg-storage-10"),"Testing Memory for Sensitive Data (MSTG-STORAGE-10)")</f>
        <v>Testing Memory for Sensitive Data (MSTG-STORAGE-10)</v>
      </c>
      <c r="I25" s="73"/>
      <c r="J25" s="73"/>
      <c r="K25" s="74"/>
    </row>
    <row r="26" customFormat="false" ht="15.5" hidden="false" customHeight="false" outlineLevel="0" collapsed="false">
      <c r="B26" s="89" t="s">
        <v>125</v>
      </c>
      <c r="C26" s="90" t="s">
        <v>126</v>
      </c>
      <c r="D26" s="94" t="s">
        <v>127</v>
      </c>
      <c r="E26" s="95"/>
      <c r="F26" s="70" t="s">
        <v>64</v>
      </c>
      <c r="G26" s="71" t="s">
        <v>77</v>
      </c>
      <c r="H26" s="92" t="str">
        <f aca="false">HYPERLINK(CONCATENATE(BASE_URL,"0x06f-Testing-Local-Authentication.md#testing-local-authentication-mstg-auth-8-and-mstg-storage-11"),"Testing Local Authentication (MSTG-AUTH-8 and MSTG-STORAGE-11)")</f>
        <v>Testing Local Authentication (MSTG-AUTH-8 and MSTG-STORAGE-11)</v>
      </c>
      <c r="I26" s="73"/>
      <c r="J26" s="73"/>
      <c r="K26" s="74"/>
      <c r="L26" s="144"/>
    </row>
    <row r="27" customFormat="false" ht="29" hidden="false" customHeight="false" outlineLevel="0" collapsed="false">
      <c r="B27" s="89" t="s">
        <v>128</v>
      </c>
      <c r="C27" s="90" t="s">
        <v>129</v>
      </c>
      <c r="D27" s="68" t="s">
        <v>130</v>
      </c>
      <c r="E27" s="95"/>
      <c r="F27" s="70" t="s">
        <v>64</v>
      </c>
      <c r="G27" s="71" t="s">
        <v>77</v>
      </c>
      <c r="H27" s="101" t="str">
        <f aca="false">HYPERLINK(CONCATENATE(BASE_URL,"0x04i-Testing-user-interaction.md#testing-user-education-mstg-storage-12"),"Testing User Education (MSTG-STORAGE-12)")</f>
        <v>Testing User Education (MSTG-STORAGE-12)</v>
      </c>
      <c r="I27" s="73"/>
      <c r="J27" s="73"/>
      <c r="K27" s="74"/>
      <c r="L27" s="47"/>
    </row>
    <row r="28" customFormat="false" ht="15.5" hidden="false" customHeight="false" outlineLevel="0" collapsed="false">
      <c r="B28" s="81" t="s">
        <v>131</v>
      </c>
      <c r="C28" s="82"/>
      <c r="D28" s="83" t="s">
        <v>132</v>
      </c>
      <c r="E28" s="84"/>
      <c r="F28" s="85"/>
      <c r="G28" s="84"/>
      <c r="H28" s="86"/>
      <c r="I28" s="87"/>
      <c r="J28" s="87"/>
      <c r="K28" s="88"/>
    </row>
    <row r="29" customFormat="false" ht="15.5" hidden="false" customHeight="false" outlineLevel="0" collapsed="false">
      <c r="B29" s="89" t="s">
        <v>133</v>
      </c>
      <c r="C29" s="90" t="s">
        <v>134</v>
      </c>
      <c r="D29" s="94" t="s">
        <v>135</v>
      </c>
      <c r="E29" s="69" t="s">
        <v>64</v>
      </c>
      <c r="F29" s="70" t="s">
        <v>64</v>
      </c>
      <c r="G29" s="71"/>
      <c r="H29" s="92" t="str">
        <f aca="false">HYPERLINK(CONCATENATE(BASE_URL,"0x06e-Testing-Cryptography.md#testing-key-management-mstg-crypto-1-and-mstg-crypto-5"),"Testing Key Management (MSTG-CRYPTO-1 and MSTG-CRYPTO-5)")</f>
        <v>Testing Key Management (MSTG-CRYPTO-1 and MSTG-CRYPTO-5)</v>
      </c>
      <c r="I29" s="73"/>
      <c r="J29" s="73"/>
      <c r="K29" s="74"/>
    </row>
    <row r="30" customFormat="false" ht="15.5" hidden="false" customHeight="false" outlineLevel="0" collapsed="false">
      <c r="B30" s="89" t="s">
        <v>136</v>
      </c>
      <c r="C30" s="90" t="s">
        <v>137</v>
      </c>
      <c r="D30" s="94" t="s">
        <v>138</v>
      </c>
      <c r="E30" s="69" t="s">
        <v>64</v>
      </c>
      <c r="F30" s="70" t="s">
        <v>64</v>
      </c>
      <c r="G30" s="71"/>
      <c r="H30" s="91" t="str">
        <f aca="false">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73"/>
      <c r="J30" s="73"/>
      <c r="K30" s="74"/>
    </row>
    <row r="31" customFormat="false" ht="29" hidden="false" customHeight="false" outlineLevel="0" collapsed="false">
      <c r="B31" s="89" t="s">
        <v>139</v>
      </c>
      <c r="C31" s="90" t="s">
        <v>140</v>
      </c>
      <c r="D31" s="68" t="s">
        <v>141</v>
      </c>
      <c r="E31" s="69" t="s">
        <v>64</v>
      </c>
      <c r="F31" s="70" t="s">
        <v>64</v>
      </c>
      <c r="G31" s="71"/>
      <c r="H31" s="91" t="str">
        <f aca="false">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73"/>
      <c r="J31" s="73"/>
      <c r="K31" s="74"/>
    </row>
    <row r="32" customFormat="false" ht="15.5" hidden="false" customHeight="false" outlineLevel="0" collapsed="false">
      <c r="B32" s="89" t="s">
        <v>142</v>
      </c>
      <c r="C32" s="90" t="s">
        <v>143</v>
      </c>
      <c r="D32" s="94" t="s">
        <v>144</v>
      </c>
      <c r="E32" s="69" t="s">
        <v>64</v>
      </c>
      <c r="F32" s="70" t="s">
        <v>64</v>
      </c>
      <c r="G32" s="71"/>
      <c r="H32" s="92" t="str">
        <f aca="false">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73"/>
      <c r="J32" s="73"/>
      <c r="K32" s="74"/>
    </row>
    <row r="33" customFormat="false" ht="15.5" hidden="false" customHeight="false" outlineLevel="0" collapsed="false">
      <c r="B33" s="89" t="s">
        <v>145</v>
      </c>
      <c r="C33" s="90" t="s">
        <v>146</v>
      </c>
      <c r="D33" s="94" t="s">
        <v>147</v>
      </c>
      <c r="E33" s="69" t="s">
        <v>64</v>
      </c>
      <c r="F33" s="70" t="s">
        <v>64</v>
      </c>
      <c r="G33" s="71"/>
      <c r="H33" s="92" t="str">
        <f aca="false">HYPERLINK(CONCATENATE(BASE_URL,"0x06e-Testing-Cryptography.md#testing-key-management-mstg-crypto-1-and-mstg-crypto-5"),"Testing Key Management (MSTG-CRYPTO-1 and MSTG-CRYPTO-5)")</f>
        <v>Testing Key Management (MSTG-CRYPTO-1 and MSTG-CRYPTO-5)</v>
      </c>
      <c r="I33" s="73"/>
      <c r="J33" s="73"/>
      <c r="K33" s="74"/>
    </row>
    <row r="34" customFormat="false" ht="15.5" hidden="false" customHeight="false" outlineLevel="0" collapsed="false">
      <c r="B34" s="89" t="s">
        <v>148</v>
      </c>
      <c r="C34" s="90" t="s">
        <v>149</v>
      </c>
      <c r="D34" s="94" t="s">
        <v>150</v>
      </c>
      <c r="E34" s="69" t="s">
        <v>64</v>
      </c>
      <c r="F34" s="70" t="s">
        <v>64</v>
      </c>
      <c r="G34" s="71"/>
      <c r="H34" s="92" t="str">
        <f aca="false">HYPERLINK(CONCATENATE(BASE_URL,"0x06e-Testing-Cryptography.md#testing-random-number-generation-mstg-crypto-6")," Testing Random Number Generation (MSTG-CRYPTO-6)")</f>
        <v> Testing Random Number Generation (MSTG-CRYPTO-6)</v>
      </c>
      <c r="I34" s="73"/>
      <c r="J34" s="73"/>
      <c r="K34" s="74"/>
    </row>
    <row r="35" customFormat="false" ht="15.5" hidden="false" customHeight="false" outlineLevel="0" collapsed="false">
      <c r="B35" s="81" t="s">
        <v>151</v>
      </c>
      <c r="C35" s="82"/>
      <c r="D35" s="83" t="s">
        <v>152</v>
      </c>
      <c r="E35" s="84"/>
      <c r="F35" s="85"/>
      <c r="G35" s="84"/>
      <c r="H35" s="86"/>
      <c r="I35" s="87"/>
      <c r="J35" s="87"/>
      <c r="K35" s="88"/>
    </row>
    <row r="36" customFormat="false" ht="29" hidden="false" customHeight="false" outlineLevel="0" collapsed="false">
      <c r="B36" s="89" t="s">
        <v>153</v>
      </c>
      <c r="C36" s="90" t="s">
        <v>154</v>
      </c>
      <c r="D36" s="97" t="s">
        <v>155</v>
      </c>
      <c r="E36" s="69" t="s">
        <v>64</v>
      </c>
      <c r="F36" s="70" t="s">
        <v>64</v>
      </c>
      <c r="G36" s="71"/>
      <c r="H36" s="92" t="str">
        <f aca="false">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92" t="str">
        <f aca="false">HYPERLINK(CONCATENATE(BASE_URL,"0x04e-Testing-Authentication-and-Session-Management.md#testing-oauth-20-flows-mstg-auth-1-and-mstg-auth-3"),"Testing OAuth 2.0 Flows (MSTG-AUTH-1 and MSTG-AUTH-3)")</f>
        <v>Testing OAuth 2.0 Flows (MSTG-AUTH-1 and MSTG-AUTH-3)</v>
      </c>
      <c r="J36" s="92"/>
      <c r="K36" s="74"/>
    </row>
    <row r="37" customFormat="false" ht="29" hidden="false" customHeight="false" outlineLevel="0" collapsed="false">
      <c r="B37" s="89" t="s">
        <v>156</v>
      </c>
      <c r="C37" s="90" t="s">
        <v>157</v>
      </c>
      <c r="D37" s="97" t="s">
        <v>158</v>
      </c>
      <c r="E37" s="69" t="s">
        <v>64</v>
      </c>
      <c r="F37" s="70" t="s">
        <v>64</v>
      </c>
      <c r="G37" s="71"/>
      <c r="H37" s="92" t="str">
        <f aca="false">HYPERLINK(CONCATENATE(BASE_URL,"0x04e-Testing-Authentication-and-Session-Management.md#testing-stateful-session-management-mstg-auth-2"),"Testing Stateful Session Management (MSTG-AUTH-2)")</f>
        <v>Testing Stateful Session Management (MSTG-AUTH-2)</v>
      </c>
      <c r="I37" s="73"/>
      <c r="J37" s="73"/>
      <c r="K37" s="74"/>
    </row>
    <row r="38" customFormat="false" ht="15.5" hidden="false" customHeight="false" outlineLevel="0" collapsed="false">
      <c r="B38" s="89" t="s">
        <v>159</v>
      </c>
      <c r="C38" s="90" t="s">
        <v>160</v>
      </c>
      <c r="D38" s="97" t="s">
        <v>161</v>
      </c>
      <c r="E38" s="69" t="s">
        <v>64</v>
      </c>
      <c r="F38" s="70" t="s">
        <v>64</v>
      </c>
      <c r="G38" s="71"/>
      <c r="H38" s="92" t="str">
        <f aca="false">HYPERLINK(CONCATENATE(BASE_URL,"0x04e-Testing-Authentication-and-Session-Management.md#testing-stateless-token-based-authentication-mstg-auth-3"),"Testing Stateless (Token-Based) Authentication (MSTG-AUTH-3)")</f>
        <v>Testing Stateless (Token-Based) Authentication (MSTG-AUTH-3)</v>
      </c>
      <c r="I38" s="92" t="str">
        <f aca="false">HYPERLINK(CONCATENATE(BASE_URL,"0x04e-Testing-Authentication-and-Session-Management.md#testing-oauth-20-flows-mstg-auth-1-and-mstg-auth-3"),"Testing OAuth 2.0 Flows (MSTG-AUTH-1 and MSTG-AUTH-3)")</f>
        <v>Testing OAuth 2.0 Flows (MSTG-AUTH-1 and MSTG-AUTH-3)</v>
      </c>
      <c r="J38" s="92"/>
      <c r="K38" s="74"/>
    </row>
    <row r="39" customFormat="false" ht="15.5" hidden="false" customHeight="false" outlineLevel="0" collapsed="false">
      <c r="B39" s="89" t="s">
        <v>162</v>
      </c>
      <c r="C39" s="90" t="s">
        <v>163</v>
      </c>
      <c r="D39" s="97" t="s">
        <v>164</v>
      </c>
      <c r="E39" s="69"/>
      <c r="F39" s="70"/>
      <c r="G39" s="71"/>
      <c r="H39" s="92" t="str">
        <f aca="false">HYPERLINK(CONCATENATE(BASE_URL,"0x04e-Testing-Authentication-and-Session-Management.md#testing-user-logout-mstg-auth-4"),"Testing User Logout (MSTG-AUTH-4)")</f>
        <v>Testing User Logout (MSTG-AUTH-4)</v>
      </c>
      <c r="I39" s="73"/>
      <c r="J39" s="73"/>
      <c r="K39" s="74"/>
      <c r="M39" s="98"/>
    </row>
    <row r="40" customFormat="false" ht="15.5" hidden="false" customHeight="false" outlineLevel="0" collapsed="false">
      <c r="B40" s="89" t="s">
        <v>165</v>
      </c>
      <c r="C40" s="90" t="s">
        <v>166</v>
      </c>
      <c r="D40" s="97" t="s">
        <v>167</v>
      </c>
      <c r="E40" s="69" t="s">
        <v>64</v>
      </c>
      <c r="F40" s="70" t="s">
        <v>64</v>
      </c>
      <c r="G40" s="71"/>
      <c r="H40" s="92" t="str">
        <f aca="false">HYPERLINK(CONCATENATE(BASE_URL,"0x04e-Testing-Authentication-and-Session-Management.md#testing-best-practices-for-passwords-mstg-auth-5-and-mstg-auth-6"),"Testing Best Practices for Passwords (MSTG-AUTH-5 and MSTG-AUTH-6)")</f>
        <v>Testing Best Practices for Passwords (MSTG-AUTH-5 and MSTG-AUTH-6)</v>
      </c>
      <c r="I40" s="73"/>
      <c r="J40" s="73"/>
      <c r="K40" s="74"/>
      <c r="M40" s="98"/>
    </row>
    <row r="41" customFormat="false" ht="29" hidden="false" customHeight="false" outlineLevel="0" collapsed="false">
      <c r="B41" s="89" t="s">
        <v>168</v>
      </c>
      <c r="C41" s="90" t="s">
        <v>169</v>
      </c>
      <c r="D41" s="97" t="s">
        <v>170</v>
      </c>
      <c r="E41" s="69" t="s">
        <v>64</v>
      </c>
      <c r="F41" s="70" t="s">
        <v>64</v>
      </c>
      <c r="G41" s="71"/>
      <c r="H41" s="92" t="str">
        <f aca="false">HYPERLINK(CONCATENATE(BASE_URL,"0x04e-Testing-Authentication-and-Session-Management.md#testing-best-practices-for-passwords-mstg-auth-5-and-mstg-auth-6"),"Testing Best Practices for Passwords (MSTG-AUTH-5 and MSTG-AUTH-6)")</f>
        <v>Testing Best Practices for Passwords (MSTG-AUTH-5 and MSTG-AUTH-6)</v>
      </c>
      <c r="I41" s="92" t="str">
        <f aca="false">HYPERLINK(CONCATENATE(BASE_URL,"0x04e-Testing-Authentication-and-Session-Management.md#dynamic-testing-mstg-auth-6"),"Dynamic Testing (MSTG-AUTH-6)")</f>
        <v>Dynamic Testing (MSTG-AUTH-6)</v>
      </c>
      <c r="J41" s="92"/>
      <c r="K41" s="74"/>
    </row>
    <row r="42" customFormat="false" ht="15.5" hidden="false" customHeight="false" outlineLevel="0" collapsed="false">
      <c r="B42" s="89" t="s">
        <v>171</v>
      </c>
      <c r="C42" s="90" t="s">
        <v>172</v>
      </c>
      <c r="D42" s="97" t="s">
        <v>173</v>
      </c>
      <c r="E42" s="69" t="s">
        <v>64</v>
      </c>
      <c r="F42" s="70" t="s">
        <v>64</v>
      </c>
      <c r="G42" s="71"/>
      <c r="H42" s="92" t="str">
        <f aca="false">HYPERLINK(CONCATENATE(BASE_URL,"0x04e-Testing-Authentication-and-Session-Management.md#testing-session-timeout-mstg-auth-7"),"Testing Session Timeout (MSTG-AUTH-7)")</f>
        <v>Testing Session Timeout (MSTG-AUTH-7)</v>
      </c>
      <c r="I42" s="99"/>
      <c r="J42" s="99"/>
      <c r="K42" s="100"/>
    </row>
    <row r="43" customFormat="false" ht="29" hidden="false" customHeight="false" outlineLevel="0" collapsed="false">
      <c r="B43" s="89" t="s">
        <v>174</v>
      </c>
      <c r="C43" s="90" t="s">
        <v>175</v>
      </c>
      <c r="D43" s="97" t="s">
        <v>176</v>
      </c>
      <c r="E43" s="95"/>
      <c r="F43" s="70" t="s">
        <v>64</v>
      </c>
      <c r="G43" s="71" t="s">
        <v>77</v>
      </c>
      <c r="H43" s="92" t="str">
        <f aca="false">HYPERLINK(CONCATENATE(BASE_URL,"0x06f-Testing-Local-Authentication.md#testing-local-authentication-mstg-auth-8-and-mstg-storage-11"),"Testing Local Authentication (MSTG-AUTH-8 and MSTG-STORAGE-11)")</f>
        <v>Testing Local Authentication (MSTG-AUTH-8 and MSTG-STORAGE-11)</v>
      </c>
      <c r="I43" s="92"/>
      <c r="J43" s="92"/>
      <c r="K43" s="74"/>
    </row>
    <row r="44" customFormat="false" ht="15.5" hidden="false" customHeight="false" outlineLevel="0" collapsed="false">
      <c r="B44" s="89" t="s">
        <v>177</v>
      </c>
      <c r="C44" s="90" t="s">
        <v>178</v>
      </c>
      <c r="D44" s="97" t="s">
        <v>179</v>
      </c>
      <c r="E44" s="95"/>
      <c r="F44" s="70" t="s">
        <v>64</v>
      </c>
      <c r="G44" s="71" t="s">
        <v>77</v>
      </c>
      <c r="H44" s="91" t="str">
        <f aca="false">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73"/>
      <c r="J44" s="73"/>
      <c r="K44" s="74"/>
    </row>
    <row r="45" customFormat="false" ht="15.5" hidden="false" customHeight="false" outlineLevel="0" collapsed="false">
      <c r="B45" s="89" t="s">
        <v>180</v>
      </c>
      <c r="C45" s="90" t="s">
        <v>181</v>
      </c>
      <c r="D45" s="97" t="s">
        <v>182</v>
      </c>
      <c r="E45" s="95"/>
      <c r="F45" s="70" t="s">
        <v>64</v>
      </c>
      <c r="G45" s="71" t="s">
        <v>77</v>
      </c>
      <c r="H45" s="91" t="str">
        <f aca="false">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73"/>
      <c r="J45" s="73"/>
      <c r="K45" s="74"/>
    </row>
    <row r="46" customFormat="false" ht="29" hidden="false" customHeight="false" outlineLevel="0" collapsed="false">
      <c r="B46" s="89" t="s">
        <v>183</v>
      </c>
      <c r="C46" s="90" t="s">
        <v>184</v>
      </c>
      <c r="D46" s="97" t="s">
        <v>185</v>
      </c>
      <c r="E46" s="95"/>
      <c r="F46" s="70" t="s">
        <v>64</v>
      </c>
      <c r="G46" s="71" t="s">
        <v>77</v>
      </c>
      <c r="H46" s="101" t="str">
        <f aca="false">HYPERLINK(CONCATENATE( BASE_URL, "0x04e-Testing-Authentication-and-Session-Management.md#testing-login-activity-and-device-blocking-mstg-auth-11"), "Testing Login Activity and Device Blocking (MSTG-AUTH-11)")</f>
        <v>Testing Login Activity and Device Blocking (MSTG-AUTH-11)</v>
      </c>
      <c r="I46" s="73"/>
      <c r="J46" s="73"/>
      <c r="K46" s="74"/>
    </row>
    <row r="47" customFormat="false" ht="15.5" hidden="false" customHeight="false" outlineLevel="0" collapsed="false">
      <c r="B47" s="81" t="s">
        <v>186</v>
      </c>
      <c r="C47" s="82"/>
      <c r="D47" s="83" t="s">
        <v>187</v>
      </c>
      <c r="E47" s="84"/>
      <c r="F47" s="85"/>
      <c r="G47" s="84"/>
      <c r="H47" s="86"/>
      <c r="I47" s="87"/>
      <c r="J47" s="87"/>
      <c r="K47" s="88"/>
    </row>
    <row r="48" customFormat="false" ht="15.5" hidden="false" customHeight="false" outlineLevel="0" collapsed="false">
      <c r="B48" s="89" t="s">
        <v>188</v>
      </c>
      <c r="C48" s="90" t="s">
        <v>189</v>
      </c>
      <c r="D48" s="94" t="s">
        <v>190</v>
      </c>
      <c r="E48" s="69" t="s">
        <v>64</v>
      </c>
      <c r="F48" s="70" t="s">
        <v>64</v>
      </c>
      <c r="G48" s="71"/>
      <c r="H48" s="91" t="str">
        <f aca="false">HYPERLINK(CONCATENATE(BASE_URL,"0x04f-Testing-Network-Communication.md#verifying-data-encryption-on-the-network-mstg-network-1-and-mstg-network-2"),"Verifying Data Encryption on the Network (MSTG-NETWORK-1 and MSTG-NETWORK-2)")</f>
        <v>Verifying Data Encryption on the Network (MSTG-NETWORK-1 and MSTG-NETWORK-2)</v>
      </c>
      <c r="I48" s="78"/>
      <c r="J48" s="78"/>
      <c r="K48" s="102"/>
    </row>
    <row r="49" customFormat="false" ht="29" hidden="false" customHeight="false" outlineLevel="0" collapsed="false">
      <c r="B49" s="89" t="s">
        <v>191</v>
      </c>
      <c r="C49" s="90" t="s">
        <v>192</v>
      </c>
      <c r="D49" s="97" t="s">
        <v>193</v>
      </c>
      <c r="E49" s="69" t="s">
        <v>64</v>
      </c>
      <c r="F49" s="70" t="s">
        <v>64</v>
      </c>
      <c r="G49" s="71"/>
      <c r="H49" s="91" t="str">
        <f aca="false">HYPERLINK(CONCATENATE(BASE_URL,"0x04f-Testing-Network-Communication.md#verifying-data-encryption-on-the-network-mstg-network-1-and-mstg-network-2"),"Verifying Data Encryption on the Network (MSTG-NETWORK-1 and MSTG-NETWORK-2)")</f>
        <v>Verifying Data Encryption on the Network (MSTG-NETWORK-1 and MSTG-NETWORK-2)</v>
      </c>
      <c r="I49" s="78" t="str">
        <f aca="false">HYPERLINK(CONCATENATE(BASE_URL,"0x06g-Testing-Network-Communication.md#app-transport-security-mstg-network-2"),"App Transport Security (MSTG-NETWORK-2)")</f>
        <v>App Transport Security (MSTG-NETWORK-2)</v>
      </c>
      <c r="J49" s="78"/>
      <c r="K49" s="102"/>
    </row>
    <row r="50" customFormat="false" ht="29" hidden="false" customHeight="false" outlineLevel="0" collapsed="false">
      <c r="B50" s="89" t="s">
        <v>194</v>
      </c>
      <c r="C50" s="90" t="s">
        <v>195</v>
      </c>
      <c r="D50" s="97" t="s">
        <v>196</v>
      </c>
      <c r="E50" s="69" t="s">
        <v>64</v>
      </c>
      <c r="F50" s="70" t="s">
        <v>64</v>
      </c>
      <c r="G50" s="71"/>
      <c r="H50" s="92" t="str">
        <f aca="false">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73"/>
      <c r="J50" s="73"/>
      <c r="K50" s="102"/>
    </row>
    <row r="51" customFormat="false" ht="29" hidden="false" customHeight="false" outlineLevel="0" collapsed="false">
      <c r="B51" s="89" t="s">
        <v>197</v>
      </c>
      <c r="C51" s="90" t="s">
        <v>198</v>
      </c>
      <c r="D51" s="97" t="s">
        <v>199</v>
      </c>
      <c r="E51" s="95"/>
      <c r="F51" s="70" t="s">
        <v>64</v>
      </c>
      <c r="G51" s="71" t="s">
        <v>77</v>
      </c>
      <c r="H51" s="92" t="str">
        <f aca="false">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73"/>
      <c r="J51" s="73"/>
      <c r="K51" s="74"/>
    </row>
    <row r="52" customFormat="false" ht="29" hidden="false" customHeight="false" outlineLevel="0" collapsed="false">
      <c r="B52" s="89" t="s">
        <v>200</v>
      </c>
      <c r="C52" s="90" t="s">
        <v>201</v>
      </c>
      <c r="D52" s="97" t="s">
        <v>202</v>
      </c>
      <c r="E52" s="95"/>
      <c r="F52" s="70" t="s">
        <v>64</v>
      </c>
      <c r="G52" s="71" t="s">
        <v>77</v>
      </c>
      <c r="H52" s="91" t="str">
        <f aca="false">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73"/>
      <c r="J52" s="73"/>
      <c r="K52" s="74"/>
    </row>
    <row r="53" customFormat="false" ht="15.5" hidden="false" customHeight="false" outlineLevel="0" collapsed="false">
      <c r="B53" s="89" t="s">
        <v>203</v>
      </c>
      <c r="C53" s="90" t="s">
        <v>204</v>
      </c>
      <c r="D53" s="97" t="s">
        <v>205</v>
      </c>
      <c r="E53" s="95"/>
      <c r="F53" s="70" t="s">
        <v>64</v>
      </c>
      <c r="G53" s="71" t="s">
        <v>77</v>
      </c>
      <c r="H53" s="92" t="str">
        <f aca="false">HYPERLINK(CONCATENATE( BASE_URL, "0x06i-Testing-Code-Quality-and-Build-Settings.md#checking-for-weaknesses-in-third-party-libraries-mstg-code-5"), "Checking for Weaknesses in Third Party Libraries (MSTG-CODE-5)")</f>
        <v>Checking for Weaknesses in Third Party Libraries (MSTG-CODE-5)</v>
      </c>
      <c r="I53" s="73"/>
      <c r="J53" s="73"/>
      <c r="K53" s="74"/>
    </row>
    <row r="54" customFormat="false" ht="15.5" hidden="false" customHeight="false" outlineLevel="0" collapsed="false">
      <c r="B54" s="81" t="s">
        <v>206</v>
      </c>
      <c r="C54" s="82"/>
      <c r="D54" s="83" t="s">
        <v>207</v>
      </c>
      <c r="E54" s="84"/>
      <c r="F54" s="85"/>
      <c r="G54" s="84"/>
      <c r="H54" s="86"/>
      <c r="I54" s="87"/>
      <c r="J54" s="87"/>
      <c r="K54" s="88"/>
    </row>
    <row r="55" customFormat="false" ht="29" hidden="false" customHeight="false" outlineLevel="0" collapsed="false">
      <c r="B55" s="89" t="s">
        <v>208</v>
      </c>
      <c r="C55" s="90" t="s">
        <v>209</v>
      </c>
      <c r="D55" s="94" t="s">
        <v>210</v>
      </c>
      <c r="E55" s="69" t="s">
        <v>64</v>
      </c>
      <c r="F55" s="70" t="s">
        <v>64</v>
      </c>
      <c r="G55" s="71"/>
      <c r="H55" s="92" t="str">
        <f aca="false">HYPERLINK(CONCATENATE(BASE_URL,"0x06h-Testing-Platform-Interaction.md#testing-app-permissions-mstg-platform-1"),"Testing App Permissions (MSTG-PLATFORM-1)")</f>
        <v>Testing App Permissions (MSTG-PLATFORM-1)</v>
      </c>
      <c r="I55" s="73"/>
      <c r="J55" s="73"/>
      <c r="K55" s="74"/>
    </row>
    <row r="56" customFormat="false" ht="29" hidden="false" customHeight="false" outlineLevel="0" collapsed="false">
      <c r="B56" s="89" t="s">
        <v>211</v>
      </c>
      <c r="C56" s="90" t="s">
        <v>212</v>
      </c>
      <c r="D56" s="97" t="s">
        <v>213</v>
      </c>
      <c r="E56" s="69" t="s">
        <v>64</v>
      </c>
      <c r="F56" s="70" t="s">
        <v>64</v>
      </c>
      <c r="G56" s="71"/>
      <c r="H56" s="92" t="str">
        <f aca="false">HYPERLINK(CONCATENATE(BASE_URL,"0x04h-Testing-Code-Quality.md#injection-flaws-mstg-arch-2-and-mstg-platform-2"),"Injection Flaws (MSTG-ARCH-2 and MSTG-PLATFORM-2)")</f>
        <v>Injection Flaws (MSTG-ARCH-2 and MSTG-PLATFORM-2)</v>
      </c>
      <c r="I56" s="73"/>
      <c r="J56" s="73"/>
      <c r="K56" s="74"/>
    </row>
    <row r="57" customFormat="false" ht="29" hidden="false" customHeight="false" outlineLevel="0" collapsed="false">
      <c r="B57" s="89" t="s">
        <v>214</v>
      </c>
      <c r="C57" s="90" t="s">
        <v>215</v>
      </c>
      <c r="D57" s="94" t="s">
        <v>216</v>
      </c>
      <c r="E57" s="69" t="s">
        <v>64</v>
      </c>
      <c r="F57" s="70" t="s">
        <v>64</v>
      </c>
      <c r="G57" s="71"/>
      <c r="H57" s="92" t="str">
        <f aca="false">HYPERLINK(CONCATENATE(BASE_URL,"0x06h-Testing-Platform-Interaction.md#testing-custom-url-schemes-mstg-platform-3"),"Testing Custom URL Schemes (MSTG-PLATFORM-3)")</f>
        <v>Testing Custom URL Schemes (MSTG-PLATFORM-3)</v>
      </c>
      <c r="I57" s="73"/>
      <c r="J57" s="73"/>
      <c r="K57" s="74"/>
    </row>
    <row r="58" customFormat="false" ht="29" hidden="false" customHeight="false" outlineLevel="0" collapsed="false">
      <c r="B58" s="89" t="s">
        <v>217</v>
      </c>
      <c r="C58" s="90" t="s">
        <v>218</v>
      </c>
      <c r="D58" s="94" t="s">
        <v>219</v>
      </c>
      <c r="E58" s="69" t="s">
        <v>64</v>
      </c>
      <c r="F58" s="70" t="s">
        <v>64</v>
      </c>
      <c r="G58" s="71"/>
      <c r="H58" s="72" t="str">
        <f aca="false">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73"/>
      <c r="J58" s="73"/>
      <c r="K58" s="74"/>
    </row>
    <row r="59" customFormat="false" ht="29" hidden="false" customHeight="false" outlineLevel="0" collapsed="false">
      <c r="B59" s="89" t="s">
        <v>220</v>
      </c>
      <c r="C59" s="90" t="s">
        <v>221</v>
      </c>
      <c r="D59" s="94" t="s">
        <v>222</v>
      </c>
      <c r="E59" s="69" t="s">
        <v>64</v>
      </c>
      <c r="F59" s="70" t="s">
        <v>64</v>
      </c>
      <c r="G59" s="71"/>
      <c r="H59" s="92" t="str">
        <f aca="false">HYPERLINK(CONCATENATE(BASE_URL,"0x06h-Testing-Platform-Interaction.md#testing-ios-webviews-mstg-platform-5"),"Testing iOS WebViews (MSTG-PLATFORM-5)")</f>
        <v>Testing iOS WebViews (MSTG-PLATFORM-5)</v>
      </c>
      <c r="I59" s="73"/>
      <c r="J59" s="73"/>
      <c r="K59" s="74"/>
    </row>
    <row r="60" customFormat="false" ht="29" hidden="false" customHeight="false" outlineLevel="0" collapsed="false">
      <c r="B60" s="89" t="s">
        <v>223</v>
      </c>
      <c r="C60" s="90" t="s">
        <v>224</v>
      </c>
      <c r="D60" s="97" t="s">
        <v>225</v>
      </c>
      <c r="E60" s="69" t="s">
        <v>64</v>
      </c>
      <c r="F60" s="70" t="s">
        <v>64</v>
      </c>
      <c r="G60" s="71"/>
      <c r="H60" s="92" t="str">
        <f aca="false">HYPERLINK(CONCATENATE(BASE_URL,"0x06h-Testing-Platform-Interaction.md#testing-webview-protocol-handlers-mstg-platform-6"),"Testing WebView Protocol Handlers (MSTG-PLATFORM-6)")</f>
        <v>Testing WebView Protocol Handlers (MSTG-PLATFORM-6)</v>
      </c>
      <c r="I60" s="73"/>
      <c r="J60" s="73"/>
      <c r="K60" s="74"/>
    </row>
    <row r="61" customFormat="false" ht="29" hidden="false" customHeight="false" outlineLevel="0" collapsed="false">
      <c r="B61" s="89" t="s">
        <v>226</v>
      </c>
      <c r="C61" s="90" t="s">
        <v>227</v>
      </c>
      <c r="D61" s="97" t="s">
        <v>228</v>
      </c>
      <c r="E61" s="69" t="s">
        <v>64</v>
      </c>
      <c r="F61" s="70" t="s">
        <v>64</v>
      </c>
      <c r="G61" s="71"/>
      <c r="H61" s="92" t="str">
        <f aca="false">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73"/>
      <c r="J61" s="73"/>
      <c r="K61" s="74"/>
    </row>
    <row r="62" customFormat="false" ht="29" hidden="false" customHeight="false" outlineLevel="0" collapsed="false">
      <c r="B62" s="89" t="s">
        <v>229</v>
      </c>
      <c r="C62" s="90" t="s">
        <v>230</v>
      </c>
      <c r="D62" s="94" t="s">
        <v>231</v>
      </c>
      <c r="E62" s="69" t="s">
        <v>64</v>
      </c>
      <c r="F62" s="70" t="s">
        <v>64</v>
      </c>
      <c r="G62" s="71"/>
      <c r="H62" s="92" t="str">
        <f aca="false">HYPERLINK(CONCATENATE(BASE_URL,"0x06h-Testing-Platform-Interaction.md#testing-object-persistence-mstg-platform-8"),"Testing Object Persistence (MSTG-PLATFORM-8)")</f>
        <v>Testing Object Persistence (MSTG-PLATFORM-8)</v>
      </c>
      <c r="I62" s="73"/>
      <c r="J62" s="73"/>
      <c r="K62" s="74"/>
    </row>
    <row r="63" customFormat="false" ht="15.5" hidden="false" customHeight="false" outlineLevel="0" collapsed="false">
      <c r="B63" s="81" t="s">
        <v>232</v>
      </c>
      <c r="C63" s="82"/>
      <c r="D63" s="83" t="s">
        <v>233</v>
      </c>
      <c r="E63" s="84"/>
      <c r="F63" s="85"/>
      <c r="G63" s="84"/>
      <c r="H63" s="86"/>
      <c r="I63" s="87"/>
      <c r="J63" s="87"/>
      <c r="K63" s="88"/>
    </row>
    <row r="64" customFormat="false" ht="15.5" hidden="false" customHeight="false" outlineLevel="0" collapsed="false">
      <c r="B64" s="89" t="s">
        <v>234</v>
      </c>
      <c r="C64" s="90" t="s">
        <v>235</v>
      </c>
      <c r="D64" s="94" t="s">
        <v>236</v>
      </c>
      <c r="E64" s="69" t="s">
        <v>64</v>
      </c>
      <c r="F64" s="70" t="s">
        <v>64</v>
      </c>
      <c r="G64" s="71"/>
      <c r="H64" s="92" t="str">
        <f aca="false">HYPERLINK(CONCATENATE(BASE_URL,"0x06i-Testing-Code-Quality-and-Build-Settings.md#making-sure-that-the-app-is-properly-signed-mstg-code-1"),"Making Sure that the App Is Properly Signed (MSTG-CODE-1)")</f>
        <v>Making Sure that the App Is Properly Signed (MSTG-CODE-1)</v>
      </c>
      <c r="I64" s="73"/>
      <c r="J64" s="73"/>
      <c r="K64" s="74"/>
    </row>
    <row r="65" customFormat="false" ht="15.5" hidden="false" customHeight="false" outlineLevel="0" collapsed="false">
      <c r="B65" s="89" t="s">
        <v>237</v>
      </c>
      <c r="C65" s="90" t="s">
        <v>238</v>
      </c>
      <c r="D65" s="94" t="s">
        <v>239</v>
      </c>
      <c r="E65" s="69" t="s">
        <v>64</v>
      </c>
      <c r="F65" s="70" t="s">
        <v>64</v>
      </c>
      <c r="G65" s="71"/>
      <c r="H65" s="92" t="str">
        <f aca="false">HYPERLINK(CONCATENATE(BASE_URL,"0x06i-Testing-Code-Quality-and-Build-Settings.md#determining-whether-the-app-is-debuggable-mstg-code-2"),"Determining Whether the App is Debuggable (MSTG-CODE-2)")</f>
        <v>Determining Whether the App is Debuggable (MSTG-CODE-2)</v>
      </c>
      <c r="I65" s="73"/>
      <c r="J65" s="73"/>
      <c r="K65" s="74"/>
    </row>
    <row r="66" customFormat="false" ht="15.5" hidden="false" customHeight="false" outlineLevel="0" collapsed="false">
      <c r="B66" s="89" t="s">
        <v>240</v>
      </c>
      <c r="C66" s="90" t="s">
        <v>241</v>
      </c>
      <c r="D66" s="94" t="s">
        <v>242</v>
      </c>
      <c r="E66" s="69" t="s">
        <v>64</v>
      </c>
      <c r="F66" s="70" t="s">
        <v>64</v>
      </c>
      <c r="G66" s="71"/>
      <c r="H66" s="92" t="str">
        <f aca="false">HYPERLINK(CONCATENATE(BASE_URL,"0x06i-Testing-Code-Quality-and-Build-Settings.md#finding-debugging-symbols-mstg-code-3"),"Finding Debugging Symbols (MSTG-CODE-3)")</f>
        <v>Finding Debugging Symbols (MSTG-CODE-3)</v>
      </c>
      <c r="I66" s="73"/>
      <c r="J66" s="73"/>
      <c r="K66" s="74"/>
    </row>
    <row r="67" customFormat="false" ht="15.5" hidden="false" customHeight="false" outlineLevel="0" collapsed="false">
      <c r="B67" s="89" t="s">
        <v>243</v>
      </c>
      <c r="C67" s="90" t="s">
        <v>244</v>
      </c>
      <c r="D67" s="94" t="s">
        <v>245</v>
      </c>
      <c r="E67" s="69" t="s">
        <v>64</v>
      </c>
      <c r="F67" s="70" t="s">
        <v>64</v>
      </c>
      <c r="G67" s="71"/>
      <c r="H67" s="92" t="str">
        <f aca="false">HYPERLINK(CONCATENATE(BASE_URL,"0x06i-Testing-Code-Quality-and-Build-Settings.md#finding-debugging-code-and-verbose-error-logging-mstg-code-4"),"Finding Debugging Code and Verbose Error Logging (MSTG-CODE-4)")</f>
        <v>Finding Debugging Code and Verbose Error Logging (MSTG-CODE-4)</v>
      </c>
      <c r="I67" s="73"/>
      <c r="J67" s="73"/>
      <c r="K67" s="74"/>
    </row>
    <row r="68" customFormat="false" ht="29" hidden="false" customHeight="false" outlineLevel="0" collapsed="false">
      <c r="B68" s="89" t="s">
        <v>246</v>
      </c>
      <c r="C68" s="90" t="s">
        <v>247</v>
      </c>
      <c r="D68" s="68" t="s">
        <v>248</v>
      </c>
      <c r="E68" s="69" t="s">
        <v>64</v>
      </c>
      <c r="F68" s="70" t="s">
        <v>64</v>
      </c>
      <c r="G68" s="71"/>
      <c r="H68" s="101" t="str">
        <f aca="false">HYPERLINK(CONCATENATE(BASE_URL,"0x06i-Testing-Code-Quality-and-Build-Settings.md#checking-for-weaknesses-in-third-party-libraries-mstg-code-5"),"Checking for Weaknesses in Third Party Libraries (MSTG-CODE-5)")</f>
        <v>Checking for Weaknesses in Third Party Libraries (MSTG-CODE-5)</v>
      </c>
      <c r="I68" s="73"/>
      <c r="J68" s="73"/>
      <c r="K68" s="74"/>
    </row>
    <row r="69" customFormat="false" ht="15.5" hidden="false" customHeight="false" outlineLevel="0" collapsed="false">
      <c r="B69" s="89" t="s">
        <v>249</v>
      </c>
      <c r="C69" s="90" t="s">
        <v>250</v>
      </c>
      <c r="D69" s="94" t="s">
        <v>251</v>
      </c>
      <c r="E69" s="69" t="s">
        <v>64</v>
      </c>
      <c r="F69" s="70" t="s">
        <v>64</v>
      </c>
      <c r="G69" s="71"/>
      <c r="H69" s="92" t="str">
        <f aca="false">HYPERLINK(CONCATENATE(BASE_URL,"0x06i-Testing-Code-Quality-and-Build-Settings.md#testing-exception-handling-mstg-code-6"),"Testing Exception Handling (MSTG-CODE-6)")</f>
        <v>Testing Exception Handling (MSTG-CODE-6)</v>
      </c>
      <c r="I69" s="73"/>
      <c r="J69" s="73"/>
      <c r="K69" s="74"/>
    </row>
    <row r="70" customFormat="false" ht="15.5" hidden="false" customHeight="false" outlineLevel="0" collapsed="false">
      <c r="B70" s="89" t="s">
        <v>252</v>
      </c>
      <c r="C70" s="90" t="s">
        <v>253</v>
      </c>
      <c r="D70" s="94" t="s">
        <v>254</v>
      </c>
      <c r="E70" s="69" t="s">
        <v>64</v>
      </c>
      <c r="F70" s="70" t="s">
        <v>64</v>
      </c>
      <c r="G70" s="71"/>
      <c r="H70" s="92" t="str">
        <f aca="false">HYPERLINK(CONCATENATE(BASE_URL,"0x06i-Testing-Code-Quality-and-Build-Settings.md#testing-exception-handling-mstg-code-6"),"Testing Exception Handling (MSTG-CODE-6)")</f>
        <v>Testing Exception Handling (MSTG-CODE-6)</v>
      </c>
      <c r="I70" s="73"/>
      <c r="J70" s="73"/>
      <c r="K70" s="74"/>
    </row>
    <row r="71" customFormat="false" ht="15.5" hidden="false" customHeight="false" outlineLevel="0" collapsed="false">
      <c r="B71" s="89" t="s">
        <v>255</v>
      </c>
      <c r="C71" s="90" t="s">
        <v>256</v>
      </c>
      <c r="D71" s="94" t="s">
        <v>257</v>
      </c>
      <c r="E71" s="69" t="s">
        <v>64</v>
      </c>
      <c r="F71" s="70" t="s">
        <v>64</v>
      </c>
      <c r="G71" s="71"/>
      <c r="H71" s="92" t="str">
        <f aca="false">HYPERLINK(CONCATENATE(BASE_URL,"0x06i-Testing-Code-Quality-and-Build-Settings.md#memory-corruption-bugs-mstg-code-8"),"Memory Corruption Bugs (MSTG-CODE-8)")</f>
        <v>Memory Corruption Bugs (MSTG-CODE-8)</v>
      </c>
      <c r="I71" s="73"/>
      <c r="J71" s="73"/>
      <c r="K71" s="74"/>
    </row>
    <row r="72" customFormat="false" ht="29" hidden="false" customHeight="false" outlineLevel="0" collapsed="false">
      <c r="B72" s="89" t="s">
        <v>258</v>
      </c>
      <c r="C72" s="90" t="s">
        <v>259</v>
      </c>
      <c r="D72" s="68" t="s">
        <v>260</v>
      </c>
      <c r="E72" s="69" t="s">
        <v>64</v>
      </c>
      <c r="F72" s="70" t="s">
        <v>64</v>
      </c>
      <c r="G72" s="71"/>
      <c r="H72" s="92" t="str">
        <f aca="false">HYPERLINK(CONCATENATE(BASE_URL,"0x06i-Testing-Code-Quality-and-Build-Settings.md#make-sure-that-free-security-features-are-activated-mstg-code-9"),"Make Sure That Free Security Features Are Activated (MSTG-CODE-9)")</f>
        <v>Make Sure That Free Security Features Are Activated (MSTG-CODE-9)</v>
      </c>
      <c r="I72" s="73"/>
      <c r="J72" s="73"/>
      <c r="K72" s="74"/>
    </row>
    <row r="73" customFormat="false" ht="15.5" hidden="false" customHeight="false" outlineLevel="0" collapsed="false">
      <c r="B73" s="107"/>
      <c r="C73" s="108"/>
      <c r="D73" s="109"/>
      <c r="E73" s="110"/>
      <c r="F73" s="110"/>
      <c r="G73" s="110"/>
      <c r="H73" s="111"/>
      <c r="I73" s="112"/>
      <c r="J73" s="145"/>
      <c r="K73" s="146"/>
    </row>
    <row r="74" customFormat="false" ht="15.5" hidden="false" customHeight="false" outlineLevel="0" collapsed="false">
      <c r="B74" s="147"/>
      <c r="C74" s="147"/>
      <c r="D74" s="148"/>
      <c r="E74" s="149"/>
      <c r="F74" s="149"/>
      <c r="G74" s="149"/>
      <c r="H74" s="117"/>
      <c r="I74" s="117"/>
      <c r="J74" s="117"/>
      <c r="K74" s="148"/>
    </row>
    <row r="75" customFormat="false" ht="15.5" hidden="false" customHeight="false" outlineLevel="0" collapsed="false">
      <c r="B75" s="147"/>
      <c r="C75" s="147"/>
      <c r="D75" s="148"/>
      <c r="E75" s="149"/>
      <c r="F75" s="149"/>
      <c r="G75" s="149"/>
      <c r="H75" s="117"/>
      <c r="I75" s="117"/>
      <c r="J75" s="117"/>
      <c r="K75" s="148"/>
    </row>
    <row r="76" customFormat="false" ht="15.5" hidden="false" customHeight="false" outlineLevel="0" collapsed="false">
      <c r="B76" s="147"/>
      <c r="C76" s="147"/>
      <c r="D76" s="148"/>
      <c r="E76" s="149"/>
      <c r="F76" s="149"/>
      <c r="G76" s="149"/>
      <c r="H76" s="117"/>
      <c r="I76" s="117"/>
      <c r="J76" s="117"/>
      <c r="K76" s="148"/>
    </row>
    <row r="77" customFormat="false" ht="15.5" hidden="false" customHeight="false" outlineLevel="0" collapsed="false">
      <c r="B77" s="150" t="s">
        <v>261</v>
      </c>
      <c r="C77" s="150"/>
      <c r="D77" s="148"/>
      <c r="E77" s="149"/>
      <c r="F77" s="149"/>
      <c r="G77" s="149"/>
      <c r="H77" s="117"/>
      <c r="I77" s="117"/>
      <c r="J77" s="117"/>
      <c r="K77" s="148"/>
    </row>
    <row r="78" customFormat="false" ht="15.5" hidden="false" customHeight="false" outlineLevel="0" collapsed="false">
      <c r="B78" s="119" t="s">
        <v>262</v>
      </c>
      <c r="C78" s="119"/>
      <c r="D78" s="120" t="s">
        <v>263</v>
      </c>
      <c r="E78" s="149"/>
      <c r="F78" s="149"/>
      <c r="G78" s="149"/>
      <c r="H78" s="117"/>
      <c r="I78" s="117"/>
      <c r="J78" s="117"/>
      <c r="K78" s="148"/>
    </row>
    <row r="79" customFormat="false" ht="15.5" hidden="false" customHeight="false" outlineLevel="0" collapsed="false">
      <c r="B79" s="121" t="s">
        <v>264</v>
      </c>
      <c r="C79" s="121"/>
      <c r="D79" s="122" t="s">
        <v>265</v>
      </c>
      <c r="E79" s="149"/>
      <c r="F79" s="149"/>
      <c r="G79" s="149"/>
      <c r="H79" s="117"/>
      <c r="I79" s="117"/>
      <c r="J79" s="117"/>
      <c r="K79" s="148"/>
    </row>
    <row r="80" customFormat="false" ht="15.5" hidden="false" customHeight="false" outlineLevel="0" collapsed="false">
      <c r="B80" s="121" t="s">
        <v>266</v>
      </c>
      <c r="C80" s="121"/>
      <c r="D80" s="122" t="s">
        <v>267</v>
      </c>
      <c r="E80" s="149"/>
      <c r="F80" s="149"/>
      <c r="G80" s="149"/>
      <c r="H80" s="117"/>
      <c r="I80" s="117"/>
      <c r="J80" s="117"/>
      <c r="K80" s="148"/>
    </row>
    <row r="81" customFormat="false" ht="15.5" hidden="false" customHeight="false" outlineLevel="0" collapsed="false">
      <c r="B81" s="121" t="s">
        <v>77</v>
      </c>
      <c r="C81" s="121"/>
      <c r="D81" s="122" t="s">
        <v>268</v>
      </c>
      <c r="E81" s="149"/>
      <c r="F81" s="149"/>
      <c r="G81" s="149"/>
      <c r="H81" s="117"/>
      <c r="I81" s="117"/>
      <c r="J81" s="117"/>
      <c r="K81" s="148"/>
    </row>
    <row r="82" customFormat="false" ht="15.5" hidden="false" customHeight="false" outlineLevel="0" collapsed="false">
      <c r="B82" s="151"/>
      <c r="C82" s="151"/>
      <c r="D82" s="94"/>
      <c r="E82" s="117"/>
      <c r="F82" s="117"/>
      <c r="G82" s="117"/>
      <c r="H82" s="117"/>
      <c r="I82" s="117"/>
      <c r="J82" s="117"/>
      <c r="K82" s="94"/>
    </row>
    <row r="83" customFormat="false" ht="15.5" hidden="false" customHeight="false" outlineLevel="0" collapsed="false">
      <c r="B83" s="151"/>
      <c r="C83" s="151"/>
      <c r="D83" s="94"/>
      <c r="E83" s="117"/>
      <c r="F83" s="117"/>
      <c r="G83" s="117"/>
      <c r="H83" s="117"/>
      <c r="I83" s="117"/>
      <c r="J83" s="117"/>
      <c r="K83" s="94"/>
    </row>
    <row r="84" customFormat="false" ht="15.5" hidden="false" customHeight="false" outlineLevel="0" collapsed="false">
      <c r="B84" s="151"/>
      <c r="C84" s="151"/>
      <c r="D84" s="94"/>
      <c r="E84" s="117"/>
      <c r="F84" s="117"/>
      <c r="G84" s="117"/>
      <c r="H84" s="117"/>
      <c r="I84" s="117"/>
      <c r="J84" s="117"/>
      <c r="K84" s="94"/>
    </row>
    <row r="85" customFormat="false" ht="15.5" hidden="false" customHeight="false" outlineLevel="0" collapsed="false">
      <c r="B85" s="151"/>
      <c r="C85" s="151"/>
      <c r="D85" s="94"/>
      <c r="E85" s="117"/>
      <c r="F85" s="117"/>
      <c r="G85" s="117"/>
      <c r="H85" s="117"/>
      <c r="I85" s="117"/>
      <c r="J85" s="117"/>
      <c r="K85" s="94"/>
    </row>
  </sheetData>
  <mergeCells count="1">
    <mergeCell ref="H3:J3"/>
  </mergeCells>
  <conditionalFormatting sqref="M1:M1048576">
    <cfRule type="containsText" priority="2" operator="containsText" aboveAverage="0" equalAverage="0" bottom="0" percent="0" rank="0" text="0x05" dxfId="2">
      <formula>NOT(ISERROR(SEARCH("0x05",M1)))</formula>
    </cfRule>
  </conditionalFormatting>
  <conditionalFormatting sqref="H1:H26 H28:H1048576">
    <cfRule type="containsText" priority="3" operator="containsText" aboveAverage="0" equalAverage="0" bottom="0" percent="0" rank="0" text="0x05" dxfId="3">
      <formula>NOT(ISERROR(SEARCH("0x05",H1)))</formula>
    </cfRule>
  </conditionalFormatting>
  <conditionalFormatting sqref="J6">
    <cfRule type="containsText" priority="4" operator="containsText" aboveAverage="0" equalAverage="0" bottom="0" percent="0" rank="0" text="0x05" dxfId="4">
      <formula>NOT(ISERROR(SEARCH("0x05",J6)))</formula>
    </cfRule>
  </conditionalFormatting>
  <conditionalFormatting sqref="I6">
    <cfRule type="containsText" priority="5" operator="containsText" aboveAverage="0" equalAverage="0" bottom="0" percent="0" rank="0" text="0x05" dxfId="5">
      <formula>NOT(ISERROR(SEARCH("0x05",I6)))</formula>
    </cfRule>
  </conditionalFormatting>
  <dataValidations count="2">
    <dataValidation allowBlank="true" operator="between" showDropDown="false" showErrorMessage="true" showInputMessage="true" sqref="G74:G1081 I74:K1081" type="list">
      <formula1>"Yes,No,N/A"</formula1>
      <formula2>0</formula2>
    </dataValidation>
    <dataValidation allowBlank="true" operator="between" showDropDown="false" showErrorMessage="true" showInputMessage="true" sqref="G5:G14 G16:G27 G29:G34 G36:G46 G48:G53 G55:G62 G64:G72" type="list">
      <formula1>"Pass,Fail,N/A"</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H32"/>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G1" activeCellId="0" sqref="G1"/>
    </sheetView>
  </sheetViews>
  <sheetFormatPr defaultColWidth="10.9921875" defaultRowHeight="15.5" zeroHeight="false" outlineLevelRow="0" outlineLevelCol="0"/>
  <cols>
    <col collapsed="false" customWidth="true" hidden="false" outlineLevel="0" max="1" min="1" style="0" width="1.83"/>
    <col collapsed="false" customWidth="true" hidden="false" outlineLevel="0" max="2" min="2" style="136" width="7.33"/>
    <col collapsed="false" customWidth="true" hidden="false" outlineLevel="0" max="3" min="3" style="136" width="17.58"/>
    <col collapsed="false" customWidth="true" hidden="false" outlineLevel="0" max="4" min="4" style="137" width="93.33"/>
    <col collapsed="false" customWidth="true" hidden="false" outlineLevel="0" max="5" min="5" style="0" width="3"/>
    <col collapsed="false" customWidth="true" hidden="false" outlineLevel="0" max="6" min="6" style="0" width="5.83"/>
    <col collapsed="false" customWidth="true" hidden="false" outlineLevel="0" max="7" min="7" style="0" width="61.83"/>
    <col collapsed="false" customWidth="true" hidden="false" outlineLevel="0" max="8" min="8" style="137" width="30.67"/>
  </cols>
  <sheetData>
    <row r="1" customFormat="false" ht="18.5" hidden="false" customHeight="false" outlineLevel="0" collapsed="false">
      <c r="B1" s="152" t="s">
        <v>315</v>
      </c>
      <c r="C1" s="152"/>
      <c r="G1" s="117"/>
      <c r="H1" s="94"/>
    </row>
    <row r="2" customFormat="false" ht="15.5" hidden="false" customHeight="false" outlineLevel="0" collapsed="false">
      <c r="G2" s="117"/>
      <c r="H2" s="94"/>
    </row>
    <row r="3" customFormat="false" ht="15.5" hidden="false" customHeight="false" outlineLevel="0" collapsed="false">
      <c r="B3" s="127" t="s">
        <v>51</v>
      </c>
      <c r="C3" s="128" t="s">
        <v>52</v>
      </c>
      <c r="D3" s="57" t="s">
        <v>270</v>
      </c>
      <c r="E3" s="58" t="s">
        <v>271</v>
      </c>
      <c r="F3" s="58" t="s">
        <v>56</v>
      </c>
      <c r="G3" s="129" t="s">
        <v>272</v>
      </c>
      <c r="H3" s="60" t="s">
        <v>58</v>
      </c>
    </row>
    <row r="4" customFormat="false" ht="15.5" hidden="false" customHeight="false" outlineLevel="0" collapsed="false">
      <c r="B4" s="81"/>
      <c r="C4" s="82"/>
      <c r="D4" s="83" t="s">
        <v>273</v>
      </c>
      <c r="E4" s="84"/>
      <c r="F4" s="84"/>
      <c r="G4" s="130"/>
      <c r="H4" s="88"/>
    </row>
    <row r="5" customFormat="false" ht="29" hidden="false" customHeight="false" outlineLevel="0" collapsed="false">
      <c r="B5" s="75" t="s">
        <v>274</v>
      </c>
      <c r="C5" s="76" t="s">
        <v>275</v>
      </c>
      <c r="D5" s="97" t="s">
        <v>276</v>
      </c>
      <c r="E5" s="131" t="s">
        <v>64</v>
      </c>
      <c r="F5" s="71" t="s">
        <v>77</v>
      </c>
      <c r="G5" s="92" t="str">
        <f aca="false">HYPERLINK(CONCATENATE(BASE_URL,"0x06j-Testing-Resiliency-Against-Reverse-Engineering.md#jailbreak-detection-mstg-resilience-1"),"Jailbreak Detection (MSTG-RESILIENCE-1)")</f>
        <v>Jailbreak Detection (MSTG-RESILIENCE-1)</v>
      </c>
      <c r="H5" s="74"/>
    </row>
    <row r="6" customFormat="false" ht="29" hidden="false" customHeight="false" outlineLevel="0" collapsed="false">
      <c r="B6" s="75" t="s">
        <v>277</v>
      </c>
      <c r="C6" s="76" t="s">
        <v>278</v>
      </c>
      <c r="D6" s="97" t="s">
        <v>279</v>
      </c>
      <c r="E6" s="131" t="s">
        <v>64</v>
      </c>
      <c r="F6" s="71" t="s">
        <v>77</v>
      </c>
      <c r="G6" s="132" t="str">
        <f aca="false">HYPERLINK(CONCATENATE(BASE_URL,"0x06j-Testing-Resiliency-Against-Reverse-Engineering.md#anti-debugging-checks-mstg-resilience-2"),"Anti-Debugging Checks (MSTG-RESILIENCE-2)")</f>
        <v>Anti-Debugging Checks (MSTG-RESILIENCE-2)</v>
      </c>
      <c r="H6" s="74"/>
    </row>
    <row r="7" customFormat="false" ht="15.5" hidden="false" customHeight="false" outlineLevel="0" collapsed="false">
      <c r="B7" s="75" t="s">
        <v>280</v>
      </c>
      <c r="C7" s="76" t="s">
        <v>281</v>
      </c>
      <c r="D7" s="94" t="s">
        <v>282</v>
      </c>
      <c r="E7" s="131" t="s">
        <v>64</v>
      </c>
      <c r="F7" s="71" t="s">
        <v>77</v>
      </c>
      <c r="G7" s="132" t="str">
        <f aca="false">HYPERLINK(CONCATENATE(BASE_URL,"0x06j-Testing-Resiliency-Against-Reverse-Engineering.md#file-integrity-checks-mstg-resilience-3-and-mstg-resilience-11"),"File Integrity Checks (MSTG-RESILIENCE-3 and MSTG-RESILIENCE-11)")</f>
        <v>File Integrity Checks (MSTG-RESILIENCE-3 and MSTG-RESILIENCE-11)</v>
      </c>
      <c r="H7" s="74"/>
    </row>
    <row r="8" customFormat="false" ht="15.5" hidden="false" customHeight="false" outlineLevel="0" collapsed="false">
      <c r="B8" s="75" t="s">
        <v>283</v>
      </c>
      <c r="C8" s="76" t="s">
        <v>284</v>
      </c>
      <c r="D8" s="94" t="s">
        <v>285</v>
      </c>
      <c r="E8" s="131" t="s">
        <v>64</v>
      </c>
      <c r="F8" s="71" t="s">
        <v>77</v>
      </c>
      <c r="G8" s="153" t="s">
        <v>299</v>
      </c>
      <c r="H8" s="74"/>
    </row>
    <row r="9" customFormat="false" ht="15.5" hidden="false" customHeight="false" outlineLevel="0" collapsed="false">
      <c r="B9" s="75" t="s">
        <v>286</v>
      </c>
      <c r="C9" s="76" t="s">
        <v>287</v>
      </c>
      <c r="D9" s="94" t="s">
        <v>288</v>
      </c>
      <c r="E9" s="131" t="s">
        <v>64</v>
      </c>
      <c r="F9" s="71" t="s">
        <v>77</v>
      </c>
      <c r="G9" s="154" t="s">
        <v>299</v>
      </c>
      <c r="H9" s="74"/>
    </row>
    <row r="10" customFormat="false" ht="15.5" hidden="false" customHeight="false" outlineLevel="0" collapsed="false">
      <c r="B10" s="75" t="s">
        <v>289</v>
      </c>
      <c r="C10" s="76" t="s">
        <v>290</v>
      </c>
      <c r="D10" s="94" t="s">
        <v>291</v>
      </c>
      <c r="E10" s="131" t="s">
        <v>64</v>
      </c>
      <c r="F10" s="71" t="s">
        <v>77</v>
      </c>
      <c r="G10" s="153" t="s">
        <v>299</v>
      </c>
      <c r="H10" s="74"/>
    </row>
    <row r="11" customFormat="false" ht="29" hidden="false" customHeight="false" outlineLevel="0" collapsed="false">
      <c r="B11" s="75" t="s">
        <v>292</v>
      </c>
      <c r="C11" s="76" t="s">
        <v>293</v>
      </c>
      <c r="D11" s="97" t="s">
        <v>294</v>
      </c>
      <c r="E11" s="131" t="s">
        <v>64</v>
      </c>
      <c r="F11" s="71" t="s">
        <v>77</v>
      </c>
      <c r="G11" s="135" t="s">
        <v>299</v>
      </c>
      <c r="H11" s="74"/>
    </row>
    <row r="12" customFormat="false" ht="15.5" hidden="false" customHeight="false" outlineLevel="0" collapsed="false">
      <c r="B12" s="75" t="s">
        <v>296</v>
      </c>
      <c r="C12" s="76" t="s">
        <v>297</v>
      </c>
      <c r="D12" s="94" t="s">
        <v>298</v>
      </c>
      <c r="E12" s="131" t="s">
        <v>64</v>
      </c>
      <c r="F12" s="71" t="s">
        <v>77</v>
      </c>
      <c r="G12" s="135" t="s">
        <v>299</v>
      </c>
      <c r="H12" s="74"/>
    </row>
    <row r="13" customFormat="false" ht="15.5" hidden="false" customHeight="false" outlineLevel="0" collapsed="false">
      <c r="B13" s="75" t="s">
        <v>300</v>
      </c>
      <c r="C13" s="76" t="s">
        <v>301</v>
      </c>
      <c r="D13" s="94" t="s">
        <v>302</v>
      </c>
      <c r="E13" s="131" t="s">
        <v>64</v>
      </c>
      <c r="F13" s="71" t="s">
        <v>77</v>
      </c>
      <c r="G13" s="154" t="s">
        <v>299</v>
      </c>
      <c r="H13" s="74"/>
    </row>
    <row r="14" customFormat="false" ht="15.5" hidden="false" customHeight="false" outlineLevel="0" collapsed="false">
      <c r="B14" s="81"/>
      <c r="C14" s="82"/>
      <c r="D14" s="83" t="s">
        <v>303</v>
      </c>
      <c r="E14" s="84"/>
      <c r="F14" s="84"/>
      <c r="G14" s="130"/>
      <c r="H14" s="88"/>
    </row>
    <row r="15" customFormat="false" ht="29" hidden="false" customHeight="false" outlineLevel="0" collapsed="false">
      <c r="B15" s="66" t="s">
        <v>304</v>
      </c>
      <c r="C15" s="67" t="s">
        <v>305</v>
      </c>
      <c r="D15" s="97" t="s">
        <v>306</v>
      </c>
      <c r="E15" s="131" t="s">
        <v>64</v>
      </c>
      <c r="F15" s="71" t="s">
        <v>77</v>
      </c>
      <c r="G15" s="92" t="str">
        <f aca="false">HYPERLINK(CONCATENATE(BASE_URL,"0x06j-Testing-Resiliency-Against-Reverse-Engineering.md#device-binding-mstg-resilience-10"),"Device Binding (MSTG-RESILIENCE-10)")</f>
        <v>Device Binding (MSTG-RESILIENCE-10)</v>
      </c>
      <c r="H15" s="74"/>
    </row>
    <row r="16" customFormat="false" ht="15.5" hidden="false" customHeight="false" outlineLevel="0" collapsed="false">
      <c r="B16" s="81"/>
      <c r="C16" s="82"/>
      <c r="D16" s="83" t="s">
        <v>307</v>
      </c>
      <c r="E16" s="84"/>
      <c r="F16" s="84"/>
      <c r="G16" s="130"/>
      <c r="H16" s="88"/>
    </row>
    <row r="17" customFormat="false" ht="43.5" hidden="false" customHeight="false" outlineLevel="0" collapsed="false">
      <c r="B17" s="75" t="s">
        <v>308</v>
      </c>
      <c r="C17" s="76" t="s">
        <v>309</v>
      </c>
      <c r="D17" s="97" t="s">
        <v>310</v>
      </c>
      <c r="E17" s="131" t="s">
        <v>64</v>
      </c>
      <c r="F17" s="71" t="s">
        <v>77</v>
      </c>
      <c r="G17" s="155" t="str">
        <f aca="false">HYPERLINK(CONCATENATE(BASE_URL,"0x06j-Testing-Resiliency-Against-Reverse-Engineering.md#file-integrity-checks-mstg-resilience-3-and-mstg-resilience-11"),"File Integrity Checks (MSTG-RESILIENCE-3 and MSTG-RESILIENCE-11)")</f>
        <v>File Integrity Checks (MSTG-RESILIENCE-3 and MSTG-RESILIENCE-11)</v>
      </c>
      <c r="H17" s="74"/>
    </row>
    <row r="18" customFormat="false" ht="58" hidden="false" customHeight="false" outlineLevel="0" collapsed="false">
      <c r="B18" s="75" t="s">
        <v>311</v>
      </c>
      <c r="C18" s="76" t="s">
        <v>312</v>
      </c>
      <c r="D18" s="97" t="s">
        <v>313</v>
      </c>
      <c r="E18" s="131" t="s">
        <v>64</v>
      </c>
      <c r="F18" s="71" t="s">
        <v>77</v>
      </c>
      <c r="G18" s="135" t="s">
        <v>299</v>
      </c>
      <c r="H18" s="74"/>
    </row>
    <row r="19" customFormat="false" ht="15.5" hidden="false" customHeight="false" outlineLevel="0" collapsed="false">
      <c r="B19" s="107"/>
      <c r="C19" s="108"/>
      <c r="D19" s="109"/>
      <c r="E19" s="110"/>
      <c r="F19" s="110"/>
      <c r="G19" s="129"/>
      <c r="H19" s="113"/>
    </row>
    <row r="20" customFormat="false" ht="15.5" hidden="false" customHeight="false" outlineLevel="0" collapsed="false">
      <c r="B20" s="147"/>
      <c r="C20" s="147"/>
      <c r="D20" s="148"/>
      <c r="E20" s="149"/>
      <c r="F20" s="149"/>
      <c r="G20" s="117"/>
      <c r="H20" s="148"/>
    </row>
    <row r="21" customFormat="false" ht="15.5" hidden="false" customHeight="false" outlineLevel="0" collapsed="false">
      <c r="B21" s="147"/>
      <c r="C21" s="147"/>
      <c r="D21" s="148"/>
      <c r="E21" s="149"/>
      <c r="F21" s="149"/>
      <c r="G21" s="117"/>
      <c r="H21" s="148"/>
    </row>
    <row r="22" customFormat="false" ht="15.5" hidden="false" customHeight="false" outlineLevel="0" collapsed="false">
      <c r="B22" s="150" t="s">
        <v>261</v>
      </c>
      <c r="C22" s="150"/>
      <c r="D22" s="148"/>
      <c r="E22" s="149"/>
      <c r="F22" s="149"/>
      <c r="G22" s="117"/>
      <c r="H22" s="148"/>
    </row>
    <row r="23" customFormat="false" ht="15.5" hidden="false" customHeight="false" outlineLevel="0" collapsed="false">
      <c r="B23" s="119" t="s">
        <v>262</v>
      </c>
      <c r="C23" s="119"/>
      <c r="D23" s="120" t="s">
        <v>263</v>
      </c>
      <c r="E23" s="149"/>
      <c r="F23" s="149"/>
      <c r="G23" s="117"/>
      <c r="H23" s="148"/>
    </row>
    <row r="24" customFormat="false" ht="15.5" hidden="false" customHeight="false" outlineLevel="0" collapsed="false">
      <c r="B24" s="121" t="s">
        <v>264</v>
      </c>
      <c r="C24" s="121"/>
      <c r="D24" s="122" t="s">
        <v>265</v>
      </c>
      <c r="E24" s="149"/>
      <c r="F24" s="149"/>
      <c r="G24" s="117"/>
      <c r="H24" s="148"/>
    </row>
    <row r="25" customFormat="false" ht="15.5" hidden="false" customHeight="false" outlineLevel="0" collapsed="false">
      <c r="B25" s="121" t="s">
        <v>266</v>
      </c>
      <c r="C25" s="121"/>
      <c r="D25" s="122" t="s">
        <v>267</v>
      </c>
      <c r="E25" s="149"/>
      <c r="F25" s="149"/>
      <c r="G25" s="117"/>
      <c r="H25" s="148"/>
    </row>
    <row r="26" customFormat="false" ht="15.5" hidden="false" customHeight="false" outlineLevel="0" collapsed="false">
      <c r="B26" s="121" t="s">
        <v>77</v>
      </c>
      <c r="C26" s="121"/>
      <c r="D26" s="122" t="s">
        <v>268</v>
      </c>
      <c r="E26" s="149"/>
      <c r="F26" s="149"/>
      <c r="G26" s="117"/>
      <c r="H26" s="148"/>
    </row>
    <row r="27" customFormat="false" ht="15.5" hidden="false" customHeight="false" outlineLevel="0" collapsed="false">
      <c r="B27" s="147"/>
      <c r="C27" s="147"/>
      <c r="D27" s="148"/>
      <c r="E27" s="149"/>
      <c r="F27" s="149"/>
      <c r="G27" s="117"/>
      <c r="H27" s="94"/>
    </row>
    <row r="28" customFormat="false" ht="15.5" hidden="false" customHeight="false" outlineLevel="0" collapsed="false">
      <c r="B28" s="147"/>
      <c r="C28" s="147"/>
      <c r="D28" s="148"/>
      <c r="E28" s="149"/>
      <c r="F28" s="149"/>
      <c r="G28" s="117"/>
      <c r="H28" s="94"/>
    </row>
    <row r="29" customFormat="false" ht="15.5" hidden="false" customHeight="false" outlineLevel="0" collapsed="false">
      <c r="B29" s="147"/>
      <c r="C29" s="147"/>
      <c r="D29" s="148"/>
      <c r="E29" s="149"/>
      <c r="F29" s="149"/>
      <c r="G29" s="117"/>
      <c r="H29" s="94"/>
    </row>
    <row r="30" customFormat="false" ht="15.5" hidden="false" customHeight="false" outlineLevel="0" collapsed="false">
      <c r="B30" s="147"/>
      <c r="C30" s="147"/>
      <c r="D30" s="148"/>
      <c r="E30" s="149"/>
      <c r="F30" s="149"/>
    </row>
    <row r="31" customFormat="false" ht="15.5" hidden="false" customHeight="false" outlineLevel="0" collapsed="false">
      <c r="B31" s="147"/>
      <c r="C31" s="147"/>
      <c r="D31" s="148"/>
      <c r="E31" s="149"/>
      <c r="F31" s="149"/>
    </row>
    <row r="32" customFormat="false" ht="15.5" hidden="false" customHeight="false" outlineLevel="0" collapsed="false">
      <c r="B32" s="147"/>
      <c r="C32" s="147"/>
      <c r="D32" s="148"/>
      <c r="E32" s="149"/>
      <c r="F32" s="149"/>
    </row>
  </sheetData>
  <conditionalFormatting sqref="G8">
    <cfRule type="containsText" priority="2" operator="containsText" aboveAverage="0" equalAverage="0" bottom="0" percent="0" rank="0" text="0x05" dxfId="6">
      <formula>NOT(ISERROR(SEARCH("0x05",G8)))</formula>
    </cfRule>
  </conditionalFormatting>
  <conditionalFormatting sqref="G9">
    <cfRule type="containsText" priority="3" operator="containsText" aboveAverage="0" equalAverage="0" bottom="0" percent="0" rank="0" text="0x05" dxfId="7">
      <formula>NOT(ISERROR(SEARCH("0x05",G9)))</formula>
    </cfRule>
  </conditionalFormatting>
  <conditionalFormatting sqref="G10">
    <cfRule type="containsText" priority="4" operator="containsText" aboveAverage="0" equalAverage="0" bottom="0" percent="0" rank="0" text="0x05" dxfId="8">
      <formula>NOT(ISERROR(SEARCH("0x05",G10)))</formula>
    </cfRule>
  </conditionalFormatting>
  <conditionalFormatting sqref="G11">
    <cfRule type="containsText" priority="5" operator="containsText" aboveAverage="0" equalAverage="0" bottom="0" percent="0" rank="0" text="0x05" dxfId="9">
      <formula>NOT(ISERROR(SEARCH("0x05",G11)))</formula>
    </cfRule>
  </conditionalFormatting>
  <conditionalFormatting sqref="G12">
    <cfRule type="containsText" priority="6" operator="containsText" aboveAverage="0" equalAverage="0" bottom="0" percent="0" rank="0" text="0x05" dxfId="10">
      <formula>NOT(ISERROR(SEARCH("0x05",G12)))</formula>
    </cfRule>
  </conditionalFormatting>
  <conditionalFormatting sqref="G13">
    <cfRule type="containsText" priority="7" operator="containsText" aboveAverage="0" equalAverage="0" bottom="0" percent="0" rank="0" text="0x05" dxfId="11">
      <formula>NOT(ISERROR(SEARCH("0x05",G13)))</formula>
    </cfRule>
  </conditionalFormatting>
  <conditionalFormatting sqref="G17">
    <cfRule type="containsText" priority="8" operator="containsText" aboveAverage="0" equalAverage="0" bottom="0" percent="0" rank="0" text="0x05" dxfId="12">
      <formula>NOT(ISERROR(SEARCH("0x05",G17)))</formula>
    </cfRule>
  </conditionalFormatting>
  <conditionalFormatting sqref="G18">
    <cfRule type="containsText" priority="9" operator="containsText" aboveAverage="0" equalAverage="0" bottom="0" percent="0" rank="0" text="0x05" dxfId="13">
      <formula>NOT(ISERROR(SEARCH("0x05",G18)))</formula>
    </cfRule>
  </conditionalFormatting>
  <dataValidations count="1">
    <dataValidation allowBlank="true" operator="between" showDropDown="false" showErrorMessage="true" showInputMessage="true" sqref="F5:F13 F15 F17:F18" type="list">
      <formula1>"Pass,Fail,N/A"</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5"/>
  <sheetViews>
    <sheetView showFormulas="false" showGridLines="false" showRowColHeaders="true" showZeros="true" rightToLeft="false" tabSelected="false" showOutlineSymbols="true" defaultGridColor="true" view="normal" topLeftCell="A16" colorId="64" zoomScale="57" zoomScaleNormal="57" zoomScalePageLayoutView="100" workbookViewId="0">
      <selection pane="topLeft" activeCell="D25" activeCellId="0" sqref="D25"/>
    </sheetView>
  </sheetViews>
  <sheetFormatPr defaultColWidth="10.9921875" defaultRowHeight="15.5" zeroHeight="false" outlineLevelRow="0" outlineLevelCol="0"/>
  <cols>
    <col collapsed="false" customWidth="true" hidden="false" outlineLevel="0" max="1" min="1" style="0" width="33.33"/>
    <col collapsed="false" customWidth="true" hidden="false" outlineLevel="0" max="3" min="3" style="0" width="13.67"/>
    <col collapsed="false" customWidth="true" hidden="false" outlineLevel="0" max="5" min="5" style="0" width="119.67"/>
  </cols>
  <sheetData>
    <row r="1" customFormat="false" ht="15.5" hidden="false" customHeight="false" outlineLevel="0" collapsed="false">
      <c r="A1" s="156" t="s">
        <v>316</v>
      </c>
      <c r="B1" s="156"/>
      <c r="C1" s="157"/>
      <c r="D1" s="140"/>
      <c r="E1" s="140"/>
    </row>
    <row r="2" customFormat="false" ht="15.5" hidden="false" customHeight="false" outlineLevel="0" collapsed="false">
      <c r="A2" s="158" t="s">
        <v>317</v>
      </c>
      <c r="B2" s="158" t="s">
        <v>22</v>
      </c>
      <c r="C2" s="158" t="s">
        <v>318</v>
      </c>
      <c r="D2" s="158" t="s">
        <v>319</v>
      </c>
      <c r="E2" s="159" t="s">
        <v>58</v>
      </c>
    </row>
    <row r="3" customFormat="false" ht="15.5" hidden="false" customHeight="false" outlineLevel="0" collapsed="false">
      <c r="A3" s="160" t="s">
        <v>320</v>
      </c>
      <c r="B3" s="161" t="n">
        <v>0.1</v>
      </c>
      <c r="C3" s="161"/>
      <c r="D3" s="162" t="n">
        <v>42765</v>
      </c>
      <c r="E3" s="163" t="s">
        <v>321</v>
      </c>
    </row>
    <row r="4" customFormat="false" ht="15.5" hidden="false" customHeight="false" outlineLevel="0" collapsed="false">
      <c r="A4" s="163" t="s">
        <v>322</v>
      </c>
      <c r="B4" s="161" t="n">
        <v>0.2</v>
      </c>
      <c r="C4" s="161"/>
      <c r="D4" s="162" t="n">
        <v>42766</v>
      </c>
      <c r="E4" s="163" t="s">
        <v>323</v>
      </c>
    </row>
    <row r="5" customFormat="false" ht="15.5" hidden="false" customHeight="false" outlineLevel="0" collapsed="false">
      <c r="A5" s="163" t="s">
        <v>324</v>
      </c>
      <c r="B5" s="161" t="n">
        <v>0.3</v>
      </c>
      <c r="C5" s="161"/>
      <c r="D5" s="162" t="n">
        <v>42778</v>
      </c>
      <c r="E5" s="163" t="s">
        <v>325</v>
      </c>
    </row>
    <row r="6" customFormat="false" ht="15.5" hidden="false" customHeight="false" outlineLevel="0" collapsed="false">
      <c r="A6" s="163" t="s">
        <v>326</v>
      </c>
      <c r="B6" s="161" t="s">
        <v>327</v>
      </c>
      <c r="C6" s="161"/>
      <c r="D6" s="162" t="n">
        <v>42780</v>
      </c>
      <c r="E6" s="163" t="s">
        <v>328</v>
      </c>
    </row>
    <row r="7" customFormat="false" ht="15.5" hidden="false" customHeight="false" outlineLevel="0" collapsed="false">
      <c r="A7" s="163" t="s">
        <v>322</v>
      </c>
      <c r="B7" s="164" t="s">
        <v>329</v>
      </c>
      <c r="C7" s="164"/>
      <c r="D7" s="162" t="n">
        <v>42781</v>
      </c>
      <c r="E7" s="163" t="s">
        <v>330</v>
      </c>
    </row>
    <row r="8" customFormat="false" ht="15.5" hidden="false" customHeight="false" outlineLevel="0" collapsed="false">
      <c r="A8" s="163" t="s">
        <v>326</v>
      </c>
      <c r="B8" s="164" t="s">
        <v>331</v>
      </c>
      <c r="C8" s="164"/>
      <c r="D8" s="162" t="n">
        <v>42829</v>
      </c>
      <c r="E8" s="163" t="s">
        <v>332</v>
      </c>
    </row>
    <row r="9" customFormat="false" ht="15.5" hidden="false" customHeight="false" outlineLevel="0" collapsed="false">
      <c r="A9" s="163" t="s">
        <v>322</v>
      </c>
      <c r="B9" s="164" t="s">
        <v>331</v>
      </c>
      <c r="C9" s="164"/>
      <c r="D9" s="162" t="n">
        <v>42919</v>
      </c>
      <c r="E9" s="163" t="s">
        <v>333</v>
      </c>
    </row>
    <row r="10" customFormat="false" ht="15.5" hidden="false" customHeight="false" outlineLevel="0" collapsed="false">
      <c r="A10" s="163" t="s">
        <v>322</v>
      </c>
      <c r="B10" s="164" t="s">
        <v>334</v>
      </c>
      <c r="C10" s="164"/>
      <c r="D10" s="162" t="n">
        <v>42963</v>
      </c>
      <c r="E10" s="163" t="s">
        <v>335</v>
      </c>
    </row>
    <row r="11" customFormat="false" ht="15.5" hidden="false" customHeight="false" outlineLevel="0" collapsed="false">
      <c r="A11" s="163" t="s">
        <v>322</v>
      </c>
      <c r="B11" s="164" t="s">
        <v>336</v>
      </c>
      <c r="C11" s="164"/>
      <c r="D11" s="162" t="n">
        <v>43113</v>
      </c>
      <c r="E11" s="163" t="s">
        <v>337</v>
      </c>
    </row>
    <row r="12" customFormat="false" ht="15.5" hidden="false" customHeight="false" outlineLevel="0" collapsed="false">
      <c r="A12" s="163" t="s">
        <v>322</v>
      </c>
      <c r="B12" s="164" t="n">
        <v>1.1</v>
      </c>
      <c r="C12" s="164"/>
      <c r="D12" s="162" t="n">
        <v>43289</v>
      </c>
      <c r="E12" s="163" t="s">
        <v>338</v>
      </c>
    </row>
    <row r="13" customFormat="false" ht="15.5" hidden="false" customHeight="false" outlineLevel="0" collapsed="false">
      <c r="A13" s="165" t="s">
        <v>339</v>
      </c>
      <c r="B13" s="166" t="s">
        <v>340</v>
      </c>
      <c r="C13" s="167"/>
      <c r="D13" s="168" t="n">
        <v>43464</v>
      </c>
      <c r="E13" s="169" t="s">
        <v>341</v>
      </c>
    </row>
    <row r="14" customFormat="false" ht="15.5" hidden="false" customHeight="false" outlineLevel="0" collapsed="false">
      <c r="A14" s="165" t="s">
        <v>342</v>
      </c>
      <c r="B14" s="166" t="s">
        <v>343</v>
      </c>
      <c r="C14" s="167"/>
      <c r="D14" s="168" t="n">
        <v>43469</v>
      </c>
      <c r="E14" s="169" t="s">
        <v>341</v>
      </c>
    </row>
    <row r="15" customFormat="false" ht="409" hidden="false" customHeight="true" outlineLevel="0" collapsed="false">
      <c r="A15" s="170" t="s">
        <v>344</v>
      </c>
      <c r="B15" s="164" t="s">
        <v>345</v>
      </c>
      <c r="C15" s="164" t="s">
        <v>346</v>
      </c>
      <c r="D15" s="162" t="n">
        <v>43471</v>
      </c>
      <c r="E15" s="171" t="s">
        <v>347</v>
      </c>
    </row>
    <row r="16" customFormat="false" ht="15.5" hidden="false" customHeight="false" outlineLevel="0" collapsed="false">
      <c r="A16" s="165" t="s">
        <v>339</v>
      </c>
      <c r="B16" s="166" t="s">
        <v>348</v>
      </c>
      <c r="C16" s="164" t="s">
        <v>346</v>
      </c>
      <c r="D16" s="172" t="n">
        <v>43475</v>
      </c>
      <c r="E16" s="169" t="s">
        <v>349</v>
      </c>
    </row>
    <row r="17" customFormat="false" ht="77.5" hidden="false" customHeight="false" outlineLevel="0" collapsed="false">
      <c r="A17" s="170" t="s">
        <v>344</v>
      </c>
      <c r="B17" s="166" t="s">
        <v>350</v>
      </c>
      <c r="C17" s="164" t="s">
        <v>346</v>
      </c>
      <c r="D17" s="162" t="n">
        <v>43476</v>
      </c>
      <c r="E17" s="170" t="s">
        <v>351</v>
      </c>
    </row>
    <row r="18" customFormat="false" ht="46.5" hidden="false" customHeight="false" outlineLevel="0" collapsed="false">
      <c r="A18" s="170" t="s">
        <v>344</v>
      </c>
      <c r="B18" s="166" t="s">
        <v>352</v>
      </c>
      <c r="C18" s="164" t="s">
        <v>346</v>
      </c>
      <c r="D18" s="162" t="n">
        <v>43478</v>
      </c>
      <c r="E18" s="170" t="s">
        <v>353</v>
      </c>
    </row>
    <row r="19" customFormat="false" ht="46.5" hidden="false" customHeight="false" outlineLevel="0" collapsed="false">
      <c r="A19" s="170" t="s">
        <v>344</v>
      </c>
      <c r="B19" s="166" t="s">
        <v>354</v>
      </c>
      <c r="C19" s="164" t="s">
        <v>346</v>
      </c>
      <c r="D19" s="162" t="n">
        <v>43478</v>
      </c>
      <c r="E19" s="170" t="s">
        <v>355</v>
      </c>
    </row>
    <row r="20" customFormat="false" ht="108.5" hidden="false" customHeight="false" outlineLevel="0" collapsed="false">
      <c r="A20" s="170" t="s">
        <v>339</v>
      </c>
      <c r="B20" s="166" t="s">
        <v>356</v>
      </c>
      <c r="C20" s="164" t="s">
        <v>3</v>
      </c>
      <c r="D20" s="162" t="n">
        <v>43641</v>
      </c>
      <c r="E20" s="171" t="s">
        <v>357</v>
      </c>
    </row>
    <row r="21" customFormat="false" ht="15.5" hidden="false" customHeight="false" outlineLevel="0" collapsed="false">
      <c r="A21" s="170" t="s">
        <v>339</v>
      </c>
      <c r="B21" s="166" t="s">
        <v>358</v>
      </c>
      <c r="C21" s="173" t="s">
        <v>3</v>
      </c>
      <c r="D21" s="162" t="n">
        <v>43642</v>
      </c>
      <c r="E21" s="170" t="s">
        <v>359</v>
      </c>
    </row>
    <row r="22" customFormat="false" ht="46.5" hidden="false" customHeight="false" outlineLevel="0" collapsed="false">
      <c r="A22" s="170" t="s">
        <v>339</v>
      </c>
      <c r="B22" s="166" t="s">
        <v>360</v>
      </c>
      <c r="C22" s="173" t="s">
        <v>3</v>
      </c>
      <c r="D22" s="162" t="n">
        <v>43649</v>
      </c>
      <c r="E22" s="170" t="s">
        <v>361</v>
      </c>
    </row>
    <row r="23" customFormat="false" ht="15.5" hidden="false" customHeight="false" outlineLevel="0" collapsed="false">
      <c r="A23" s="170" t="s">
        <v>339</v>
      </c>
      <c r="B23" s="166" t="s">
        <v>360</v>
      </c>
      <c r="C23" s="173" t="s">
        <v>3</v>
      </c>
      <c r="D23" s="162" t="n">
        <v>43672</v>
      </c>
      <c r="E23" s="170" t="s">
        <v>362</v>
      </c>
    </row>
    <row r="24" customFormat="false" ht="15.5" hidden="false" customHeight="false" outlineLevel="0" collapsed="false">
      <c r="A24" s="170" t="s">
        <v>339</v>
      </c>
      <c r="B24" s="166" t="s">
        <v>360</v>
      </c>
      <c r="C24" s="173" t="s">
        <v>3</v>
      </c>
      <c r="D24" s="162" t="n">
        <v>43674</v>
      </c>
      <c r="E24" s="170" t="s">
        <v>363</v>
      </c>
    </row>
    <row r="25" customFormat="false" ht="46.5" hidden="false" customHeight="false" outlineLevel="0" collapsed="false">
      <c r="A25" s="170" t="s">
        <v>339</v>
      </c>
      <c r="B25" s="166" t="s">
        <v>364</v>
      </c>
      <c r="C25" s="173" t="s">
        <v>3</v>
      </c>
      <c r="D25" s="162" t="n">
        <v>43685</v>
      </c>
      <c r="E25" s="170" t="s">
        <v>365</v>
      </c>
    </row>
  </sheetData>
  <mergeCells count="1">
    <mergeCell ref="A1:B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LibreOffice/7.0.4.2$Linux_X86_64 LibreOffice_project/00$Build-2</Application>
  <AppVersion>15.0000</AppVersion>
  <Company>Opera Software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2017-01-25T17:37:15Z</dcterms:created>
  <dc:creator>Alexander Antukh</dc:creator>
  <dc:description/>
  <dc:language>en-IN</dc:language>
  <cp:lastModifiedBy>Abderrahmane</cp:lastModifiedBy>
  <dcterms:modified xsi:type="dcterms:W3CDTF">2019-08-10T17:01:39Z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