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choi/Documents/GitHub/CMCM/2021-2H-3rd-CMC/resources/"/>
    </mc:Choice>
  </mc:AlternateContent>
  <xr:revisionPtr revIDLastSave="0" documentId="13_ncr:1_{87D7F00F-2AF8-154D-9C6B-31C7F56FB220}" xr6:coauthVersionLast="47" xr6:coauthVersionMax="47" xr10:uidLastSave="{00000000-0000-0000-0000-000000000000}"/>
  <bookViews>
    <workbookView xWindow="0" yWindow="500" windowWidth="27740" windowHeight="20500" xr2:uid="{7E12745A-7E40-2046-A560-B9DCCFD0A111}"/>
  </bookViews>
  <sheets>
    <sheet name="요약" sheetId="2" r:id="rId1"/>
    <sheet name="세부내역" sheetId="1" r:id="rId2"/>
    <sheet name="수입" sheetId="3" r:id="rId3"/>
  </sheets>
  <definedNames>
    <definedName name="_xlnm._FilterDatabase" localSheetId="1" hidden="1">세부내역!$A$1:$E$119</definedName>
  </definedNames>
  <calcPr calcId="191029"/>
  <pivotCaches>
    <pivotCache cacheId="7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5" i="3"/>
  <c r="B9" i="3" s="1"/>
  <c r="D125" i="1"/>
  <c r="D121" i="1"/>
  <c r="D120" i="1"/>
  <c r="D35" i="1"/>
  <c r="D28" i="1"/>
  <c r="D27" i="1"/>
  <c r="D21" i="1"/>
  <c r="D20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<sst xmlns="http://schemas.openxmlformats.org/spreadsheetml/2006/main" count="522" uniqueCount="252">
  <si>
    <t>비목</t>
    <phoneticPr fontId="2" type="noConversion"/>
  </si>
  <si>
    <t>세목</t>
    <phoneticPr fontId="2" type="noConversion"/>
  </si>
  <si>
    <t>예산</t>
    <phoneticPr fontId="2" type="noConversion"/>
  </si>
  <si>
    <t>총학생회장단</t>
  </si>
  <si>
    <t>총학생회장단</t>
    <phoneticPr fontId="2" type="noConversion"/>
  </si>
  <si>
    <t>인건비</t>
  </si>
  <si>
    <t>인건비</t>
    <phoneticPr fontId="2" type="noConversion"/>
  </si>
  <si>
    <t>총학생회장 활동비</t>
    <phoneticPr fontId="2" type="noConversion"/>
  </si>
  <si>
    <t>부총학생회장 활동비</t>
    <phoneticPr fontId="2" type="noConversion"/>
  </si>
  <si>
    <t>집행부원 활동비</t>
    <phoneticPr fontId="2" type="noConversion"/>
  </si>
  <si>
    <t>운영비</t>
  </si>
  <si>
    <t>운영비</t>
    <phoneticPr fontId="2" type="noConversion"/>
  </si>
  <si>
    <t>인센티브</t>
    <phoneticPr fontId="2" type="noConversion"/>
  </si>
  <si>
    <t>인권센터장 활동비</t>
    <phoneticPr fontId="2" type="noConversion"/>
  </si>
  <si>
    <t>인권센터 상담원 활동비</t>
    <phoneticPr fontId="2" type="noConversion"/>
  </si>
  <si>
    <t>기혼자자치회장 활동비</t>
    <phoneticPr fontId="2" type="noConversion"/>
  </si>
  <si>
    <t>협동조합 이사장 활동비</t>
    <phoneticPr fontId="2" type="noConversion"/>
  </si>
  <si>
    <t>입주업체모니터링위원회 위원장 활동비</t>
    <phoneticPr fontId="2" type="noConversion"/>
  </si>
  <si>
    <t>동아리연합회장 활동비</t>
    <phoneticPr fontId="2" type="noConversion"/>
  </si>
  <si>
    <t>생활관자치회장 활동비</t>
    <phoneticPr fontId="2" type="noConversion"/>
  </si>
  <si>
    <t>회의비</t>
  </si>
  <si>
    <t>회의비</t>
    <phoneticPr fontId="2" type="noConversion"/>
  </si>
  <si>
    <t>정기회의</t>
    <phoneticPr fontId="2" type="noConversion"/>
  </si>
  <si>
    <t>비정기회의</t>
    <phoneticPr fontId="2" type="noConversion"/>
  </si>
  <si>
    <t>업무추진비</t>
  </si>
  <si>
    <t>업무추진비</t>
    <phoneticPr fontId="2" type="noConversion"/>
  </si>
  <si>
    <t>120만원×1인x6개월</t>
  </si>
  <si>
    <t>100만원×2인x6개월</t>
  </si>
  <si>
    <t>50만원×11인×6개월</t>
  </si>
  <si>
    <t>80만원x1인x6개월</t>
    <phoneticPr fontId="2" type="noConversion"/>
  </si>
  <si>
    <t>50만원x2인x6개월</t>
    <phoneticPr fontId="2" type="noConversion"/>
  </si>
  <si>
    <t>50만원x1인x6개월</t>
    <phoneticPr fontId="2" type="noConversion"/>
  </si>
  <si>
    <t>27.1만원x1인x6개월</t>
    <phoneticPr fontId="2" type="noConversion"/>
  </si>
  <si>
    <t>22.5만원x1인x6개월</t>
    <phoneticPr fontId="2" type="noConversion"/>
  </si>
  <si>
    <t xml:space="preserve"> (1만원×15인(인권센터 포함)×24회) + (1만원×5인(그 외 자치단체장)x1회x6개월) </t>
    <phoneticPr fontId="2" type="noConversion"/>
  </si>
  <si>
    <t xml:space="preserve"> 1만원×6인×6회×6개월</t>
    <phoneticPr fontId="2" type="noConversion"/>
  </si>
  <si>
    <t>정기회식</t>
    <phoneticPr fontId="2" type="noConversion"/>
  </si>
  <si>
    <t>3만원×20인×1회</t>
  </si>
  <si>
    <t>3만원×10인×3회</t>
  </si>
  <si>
    <t>비정기회식</t>
    <phoneticPr fontId="2" type="noConversion"/>
  </si>
  <si>
    <t>출장비</t>
  </si>
  <si>
    <t>출장비</t>
    <phoneticPr fontId="2" type="noConversion"/>
  </si>
  <si>
    <t>비정기 출장비</t>
    <phoneticPr fontId="2" type="noConversion"/>
  </si>
  <si>
    <t>10만원x3회x6개월</t>
    <phoneticPr fontId="2" type="noConversion"/>
  </si>
  <si>
    <t>LT</t>
    <phoneticPr fontId="2" type="noConversion"/>
  </si>
  <si>
    <t xml:space="preserve">7만원x23x1회, </t>
    <phoneticPr fontId="2" type="noConversion"/>
  </si>
  <si>
    <t>교내 위원회 참석수당</t>
    <phoneticPr fontId="2" type="noConversion"/>
  </si>
  <si>
    <t>5만원x2인x4회x6개월</t>
    <phoneticPr fontId="2" type="noConversion"/>
  </si>
  <si>
    <t>사무용품비</t>
    <phoneticPr fontId="2" type="noConversion"/>
  </si>
  <si>
    <t>10만원x6개월</t>
    <phoneticPr fontId="2" type="noConversion"/>
  </si>
  <si>
    <t>통신비</t>
    <phoneticPr fontId="2" type="noConversion"/>
  </si>
  <si>
    <t>문자비(20만원) 및 유선전화비(6개월*1만원)</t>
  </si>
  <si>
    <t>토너 및 A4용지 구매비</t>
  </si>
  <si>
    <t>원총 회의실 및 사무실 운영비(생수, 커피 및 다과 구매 등)</t>
  </si>
  <si>
    <t>인쇄물품구입비</t>
    <phoneticPr fontId="2" type="noConversion"/>
  </si>
  <si>
    <t>장비구입비</t>
  </si>
  <si>
    <t>장비구입비</t>
    <phoneticPr fontId="2" type="noConversion"/>
  </si>
  <si>
    <t>사무기기 구입비</t>
    <phoneticPr fontId="2" type="noConversion"/>
  </si>
  <si>
    <t>PC, 모니터 및 주변기기 구매비</t>
    <phoneticPr fontId="2" type="noConversion"/>
  </si>
  <si>
    <t>사무실 운영비</t>
    <phoneticPr fontId="2" type="noConversion"/>
  </si>
  <si>
    <t>사무용 소프트웨어 구독 및 구입비</t>
    <phoneticPr fontId="2" type="noConversion"/>
  </si>
  <si>
    <t>구글드라이브, 줌 등 사무용 소프트웨어 구입</t>
    <phoneticPr fontId="2" type="noConversion"/>
  </si>
  <si>
    <t>홍보비</t>
  </si>
  <si>
    <t>홍보비</t>
    <phoneticPr fontId="2" type="noConversion"/>
  </si>
  <si>
    <t>일반 홍보비</t>
    <phoneticPr fontId="2" type="noConversion"/>
  </si>
  <si>
    <t>사업 공통 소요 홍보비</t>
    <phoneticPr fontId="2" type="noConversion"/>
  </si>
  <si>
    <t>명함 제작비</t>
    <phoneticPr fontId="2" type="noConversion"/>
  </si>
  <si>
    <t>2만원x25인</t>
    <phoneticPr fontId="2" type="noConversion"/>
  </si>
  <si>
    <t>예비비</t>
  </si>
  <si>
    <t>예비비</t>
    <phoneticPr fontId="2" type="noConversion"/>
  </si>
  <si>
    <t>경비집행 단위</t>
    <phoneticPr fontId="2" type="noConversion"/>
  </si>
  <si>
    <t>중앙운영위원회 회의비</t>
    <phoneticPr fontId="2" type="noConversion"/>
  </si>
  <si>
    <t>1만원x3회x40인</t>
    <phoneticPr fontId="2" type="noConversion"/>
  </si>
  <si>
    <t>정책국</t>
  </si>
  <si>
    <t>정책국</t>
    <phoneticPr fontId="2" type="noConversion"/>
  </si>
  <si>
    <t>행 레이블</t>
  </si>
  <si>
    <t>총합계</t>
  </si>
  <si>
    <t>합계 : 예산</t>
  </si>
  <si>
    <t>[KAIST 타운홀 미팅] 현장 스탭</t>
    <phoneticPr fontId="2" type="noConversion"/>
  </si>
  <si>
    <t>[KAIST 타운홀 미팅] 경품비</t>
    <phoneticPr fontId="2" type="noConversion"/>
  </si>
  <si>
    <t>[연구실 정보공개 플랫폼] 베타테스트 경품비</t>
    <phoneticPr fontId="2" type="noConversion"/>
  </si>
  <si>
    <t>홍보국</t>
  </si>
  <si>
    <t>홍보국</t>
    <phoneticPr fontId="2" type="noConversion"/>
  </si>
  <si>
    <t>[옆랩학생 엽서] 사연선정자 경품</t>
    <phoneticPr fontId="2" type="noConversion"/>
  </si>
  <si>
    <t>산출근거</t>
    <phoneticPr fontId="2" type="noConversion"/>
  </si>
  <si>
    <t>[원총뉴스] 설문 참여 독려</t>
    <phoneticPr fontId="2" type="noConversion"/>
  </si>
  <si>
    <t>사무국</t>
  </si>
  <si>
    <t>사무국</t>
    <phoneticPr fontId="2" type="noConversion"/>
  </si>
  <si>
    <t>위탁용역비</t>
  </si>
  <si>
    <t>위탁용역비</t>
    <phoneticPr fontId="2" type="noConversion"/>
  </si>
  <si>
    <t>일반회계</t>
  </si>
  <si>
    <t>일반회계</t>
    <phoneticPr fontId="2" type="noConversion"/>
  </si>
  <si>
    <t>55만원x6회 (1년 예산으로 하반기 일괄 결산)</t>
    <phoneticPr fontId="2" type="noConversion"/>
  </si>
  <si>
    <t>예비비 10% 편성</t>
    <phoneticPr fontId="2" type="noConversion"/>
  </si>
  <si>
    <t>55만원x6회 (1년 예산으로 하반기 일괄 결산, 예비군 훈련 미진행시 전문연 입소/퇴소 차량지원 사업으로 편입예정)</t>
    <phoneticPr fontId="2" type="noConversion"/>
  </si>
  <si>
    <t>문화국</t>
  </si>
  <si>
    <t>문화국</t>
    <phoneticPr fontId="2" type="noConversion"/>
  </si>
  <si>
    <t>[카이밍글] 활동지원금</t>
    <phoneticPr fontId="2" type="noConversion"/>
  </si>
  <si>
    <t>[테마강좌] 샘플제작비</t>
    <phoneticPr fontId="2" type="noConversion"/>
  </si>
  <si>
    <t>[테마강좌] 재료비</t>
    <phoneticPr fontId="2" type="noConversion"/>
  </si>
  <si>
    <t>150인X4회X1만원</t>
    <phoneticPr fontId="2" type="noConversion"/>
  </si>
  <si>
    <t>정보국</t>
  </si>
  <si>
    <t>정보국</t>
    <phoneticPr fontId="2" type="noConversion"/>
  </si>
  <si>
    <t>10만원X5인X2회(예선,본선)</t>
    <phoneticPr fontId="2" type="noConversion"/>
  </si>
  <si>
    <t>[슬기로운 대학원 생활] 홍보물 제작비</t>
    <phoneticPr fontId="2" type="noConversion"/>
  </si>
  <si>
    <t>[슬기로운 대학원 생활] 연사비</t>
    <phoneticPr fontId="2" type="noConversion"/>
  </si>
  <si>
    <t>50만원X6인</t>
    <phoneticPr fontId="2" type="noConversion"/>
  </si>
  <si>
    <t>[슬기로운 대학원 생활] 참가자 경품비</t>
    <phoneticPr fontId="2" type="noConversion"/>
  </si>
  <si>
    <t>복지국</t>
  </si>
  <si>
    <t>복지국</t>
    <phoneticPr fontId="2" type="noConversion"/>
  </si>
  <si>
    <t>[취업박람회] 스태프 수당</t>
    <phoneticPr fontId="2" type="noConversion"/>
  </si>
  <si>
    <t>5인X4회X4시간X1만원</t>
    <phoneticPr fontId="2" type="noConversion"/>
  </si>
  <si>
    <t>[취업박람회] 홍보 경품비</t>
    <phoneticPr fontId="2" type="noConversion"/>
  </si>
  <si>
    <t>5만원X4회</t>
    <phoneticPr fontId="2" type="noConversion"/>
  </si>
  <si>
    <t>4인X25만원</t>
    <phoneticPr fontId="2" type="noConversion"/>
  </si>
  <si>
    <t>10인X5만원</t>
    <phoneticPr fontId="2" type="noConversion"/>
  </si>
  <si>
    <t>포스터, 현수막 제작비</t>
    <phoneticPr fontId="2" type="noConversion"/>
  </si>
  <si>
    <t>스튜디오 대여료 기준</t>
    <phoneticPr fontId="2" type="noConversion"/>
  </si>
  <si>
    <t>5만원X40인</t>
    <phoneticPr fontId="2" type="noConversion"/>
  </si>
  <si>
    <t>포스터, 현수막, 웹사이트 제작비 등</t>
    <phoneticPr fontId="2" type="noConversion"/>
  </si>
  <si>
    <t>5만원X20인</t>
    <phoneticPr fontId="2" type="noConversion"/>
  </si>
  <si>
    <t>행사 진행 음료 구입 등</t>
    <phoneticPr fontId="2" type="noConversion"/>
  </si>
  <si>
    <t>큐카드 등 진행 물품 구입</t>
    <phoneticPr fontId="2" type="noConversion"/>
  </si>
  <si>
    <t>스마트 도어락 등 구입</t>
    <phoneticPr fontId="2" type="noConversion"/>
  </si>
  <si>
    <t>대여 물품 미정</t>
    <phoneticPr fontId="2" type="noConversion"/>
  </si>
  <si>
    <t>4회X25만원</t>
    <phoneticPr fontId="2" type="noConversion"/>
  </si>
  <si>
    <t>4회X15만원</t>
    <phoneticPr fontId="2" type="noConversion"/>
  </si>
  <si>
    <t>작년 200% 인상 예산 편성</t>
    <phoneticPr fontId="2" type="noConversion"/>
  </si>
  <si>
    <t>학과대표 업무추진비</t>
    <phoneticPr fontId="2" type="noConversion"/>
  </si>
  <si>
    <t>10개방X10만원</t>
    <phoneticPr fontId="2" type="noConversion"/>
  </si>
  <si>
    <t>2만원X10인</t>
    <phoneticPr fontId="2" type="noConversion"/>
  </si>
  <si>
    <t>10만원X2인</t>
    <phoneticPr fontId="2" type="noConversion"/>
  </si>
  <si>
    <t>5만원X4인</t>
    <phoneticPr fontId="2" type="noConversion"/>
  </si>
  <si>
    <t>[과학자의 정원] 참가자 경품비</t>
    <phoneticPr fontId="2" type="noConversion"/>
  </si>
  <si>
    <t>[과학자의 정원] 행사 스탭 수당</t>
    <phoneticPr fontId="2" type="noConversion"/>
  </si>
  <si>
    <t>1만원X10시간X6인</t>
    <phoneticPr fontId="2" type="noConversion"/>
  </si>
  <si>
    <t>[과학자의 정원] 웹사이트 유지보수비</t>
    <phoneticPr fontId="2" type="noConversion"/>
  </si>
  <si>
    <t>6회X5만원</t>
    <phoneticPr fontId="2" type="noConversion"/>
  </si>
  <si>
    <t>1만원X5인X2회</t>
    <phoneticPr fontId="2" type="noConversion"/>
  </si>
  <si>
    <t>[랜선 가요제] 홍보물 제작비</t>
    <phoneticPr fontId="2" type="noConversion"/>
  </si>
  <si>
    <t>[랜선 가요제] 심사위원 수당</t>
    <phoneticPr fontId="2" type="noConversion"/>
  </si>
  <si>
    <t>[랜선 가요제] 스튜디오 대여 및 방송진행</t>
    <phoneticPr fontId="2" type="noConversion"/>
  </si>
  <si>
    <t>[랜선 가요제] 참가자 경품비</t>
    <phoneticPr fontId="2" type="noConversion"/>
  </si>
  <si>
    <t>[랜선 가요제] 진행물품 구입</t>
    <phoneticPr fontId="2" type="noConversion"/>
  </si>
  <si>
    <t>[랜선 가요제] 행사진행비</t>
    <phoneticPr fontId="2" type="noConversion"/>
  </si>
  <si>
    <t>[굿즈제작사업] 공모전 사례비</t>
    <phoneticPr fontId="2" type="noConversion"/>
  </si>
  <si>
    <t>[굿즈제작사업] 샘플제작비</t>
    <phoneticPr fontId="2" type="noConversion"/>
  </si>
  <si>
    <t>[물품대여사업] 무인대여 사업용 장비 구입</t>
    <phoneticPr fontId="2" type="noConversion"/>
  </si>
  <si>
    <t xml:space="preserve">[물품대여사업] 대여사업 물품 구입 </t>
    <phoneticPr fontId="2" type="noConversion"/>
  </si>
  <si>
    <t>[전문연 입소/퇴소 차량 지원] 차량 대절비</t>
    <phoneticPr fontId="2" type="noConversion"/>
  </si>
  <si>
    <t>[전문연 입소/퇴소 차량 지원] 예비비</t>
    <phoneticPr fontId="2" type="noConversion"/>
  </si>
  <si>
    <t>[예비군 입소/퇴소 차량 지원] 차량 대절비</t>
    <phoneticPr fontId="2" type="noConversion"/>
  </si>
  <si>
    <t>[원총위키 운영] 사이트 홍보</t>
    <phoneticPr fontId="2" type="noConversion"/>
  </si>
  <si>
    <t>[학과학생행사지원사업] 학과별 사업비</t>
    <phoneticPr fontId="2" type="noConversion"/>
  </si>
  <si>
    <t>[학과학생행사지원사업] 판공비</t>
    <phoneticPr fontId="2" type="noConversion"/>
  </si>
  <si>
    <t>인권센터</t>
  </si>
  <si>
    <t>인권센터</t>
    <phoneticPr fontId="2" type="noConversion"/>
  </si>
  <si>
    <t>[인권센터 구성원 전문성 교육 프로그램] 강사료</t>
    <phoneticPr fontId="2" type="noConversion"/>
  </si>
  <si>
    <t>[대학원 총학생회 인권센터 심리상담자 교육(허그) 프로그램] 예비비</t>
    <phoneticPr fontId="2" type="noConversion"/>
  </si>
  <si>
    <t>[대학원 총학생회 인권센터 심리상담자 교육(허그) 프로그램] 슈퍼비전 운영비 (다과 및 식사 구입비)</t>
    <phoneticPr fontId="2" type="noConversion"/>
  </si>
  <si>
    <t>[대학원 총학생회 인권센터 심리상담자 교육(허그) 프로그램] 주별 교육비 (자료인쇄, 다과 및 식사 구입비)</t>
    <phoneticPr fontId="2" type="noConversion"/>
  </si>
  <si>
    <t>[대학원 총학생회 인권센터 심리상담자 교육(허그) 프로그램] 기념품 구입비</t>
    <phoneticPr fontId="2" type="noConversion"/>
  </si>
  <si>
    <t>88만원x10개월</t>
  </si>
  <si>
    <t>88만원x2개월</t>
  </si>
  <si>
    <t>50만원x6개월</t>
  </si>
  <si>
    <t>60만원x12개월</t>
  </si>
  <si>
    <t>5천원x50개</t>
  </si>
  <si>
    <t>기혼자자치회</t>
  </si>
  <si>
    <t>기혼자자치회</t>
    <phoneticPr fontId="2" type="noConversion"/>
  </si>
  <si>
    <t>[기혼자자치회 기혼자 자녀 유아교육] &lt;퀴니쿠니&gt; 21년도 3-12월 강사료</t>
    <phoneticPr fontId="2" type="noConversion"/>
  </si>
  <si>
    <t>[기혼자자치회 기혼자 자녀 유아교육] &lt;퀴니쿠니&gt; 22년도 1-2월 강사료</t>
    <phoneticPr fontId="2" type="noConversion"/>
  </si>
  <si>
    <t>[기혼자자치회 기혼자 자녀 유아교육] 비정기 특강</t>
    <phoneticPr fontId="2" type="noConversion"/>
  </si>
  <si>
    <t>[기혼자자치회 기혼자 자녀 유아교육] 교육 프로그램 준비물</t>
    <phoneticPr fontId="2" type="noConversion"/>
  </si>
  <si>
    <t>[기혼자자치회 기혼자 자녀 유아교육] 강사료 예비비</t>
    <phoneticPr fontId="2" type="noConversion"/>
  </si>
  <si>
    <t>[기혼자자치회 기혼자 자녀 유아교육] 설문조사 응답자 상품</t>
    <phoneticPr fontId="2" type="noConversion"/>
  </si>
  <si>
    <t>30만원x4회</t>
  </si>
  <si>
    <t>30만원x1회</t>
  </si>
  <si>
    <t>[결혼 초보를 위한 강연] 강사료 (봄학기)</t>
    <phoneticPr fontId="2" type="noConversion"/>
  </si>
  <si>
    <t xml:space="preserve">[기혼자 시설정비] 시설정비 </t>
    <phoneticPr fontId="2" type="noConversion"/>
  </si>
  <si>
    <t>입주업체모니터링위원회</t>
  </si>
  <si>
    <t>입주업체모니터링위원회</t>
    <phoneticPr fontId="2" type="noConversion"/>
  </si>
  <si>
    <t>[입주 업체 만족도 조사] 설문조사 경품비</t>
    <phoneticPr fontId="2" type="noConversion"/>
  </si>
  <si>
    <t>[입주 업체 만족도 조사] 포스터 인쇄비</t>
    <phoneticPr fontId="2" type="noConversion"/>
  </si>
  <si>
    <t>[입주 업체 만족도 조사] 사업회의비</t>
    <phoneticPr fontId="2" type="noConversion"/>
  </si>
  <si>
    <t>[입주 업체 만족도 조사] 교외식당 비교모니터링 지원</t>
    <phoneticPr fontId="2" type="noConversion"/>
  </si>
  <si>
    <t>[입주 업체 만족도 조사] 생활분과 활동실비 지원</t>
    <phoneticPr fontId="2" type="noConversion"/>
  </si>
  <si>
    <t>[입주 업체 만족도 조사] 회식비</t>
    <phoneticPr fontId="2" type="noConversion"/>
  </si>
  <si>
    <t>[입주 업체 만족도 조사] 예비비</t>
    <phoneticPr fontId="2" type="noConversion"/>
  </si>
  <si>
    <t>협동조합</t>
  </si>
  <si>
    <t>협동조합</t>
    <phoneticPr fontId="2" type="noConversion"/>
  </si>
  <si>
    <t>[브랜드 공동구매 사업] 신규 브랜드판매사업 추진 회의비</t>
    <phoneticPr fontId="2" type="noConversion"/>
  </si>
  <si>
    <t>[브랜드 공동구매 사업] 신상품 개발 샘플 제작비</t>
    <phoneticPr fontId="2" type="noConversion"/>
  </si>
  <si>
    <t>[브랜드 공동구매 사업] 업무용품 구입 및 수리비</t>
    <phoneticPr fontId="2" type="noConversion"/>
  </si>
  <si>
    <t>[브랜드 공동구매 사업] 포스터 및 현수막 제작비</t>
    <phoneticPr fontId="2" type="noConversion"/>
  </si>
  <si>
    <t>[브랜드 공동구매 사업] 디자인 공모전 경품</t>
    <phoneticPr fontId="2" type="noConversion"/>
  </si>
  <si>
    <t>[브랜드 공동구매 사업] 설문조사 경품</t>
    <phoneticPr fontId="2" type="noConversion"/>
  </si>
  <si>
    <t>[취미/체육 강좌 사업] 신규 강좌사업 추진 회의비</t>
    <phoneticPr fontId="2" type="noConversion"/>
  </si>
  <si>
    <t>[취미/체육 강좌 사업] 취미/체육강좌 관련 기구 및 도구비</t>
    <phoneticPr fontId="2" type="noConversion"/>
  </si>
  <si>
    <t>[취미/체육 강좌 사업 강의실 청소 도구 및 환경 개선 장비</t>
    <phoneticPr fontId="2" type="noConversion"/>
  </si>
  <si>
    <t>[취미/체육 강좌 사업] 설문조사 경품</t>
    <phoneticPr fontId="2" type="noConversion"/>
  </si>
  <si>
    <t>[애드립] 공연물품</t>
  </si>
  <si>
    <t>[애드립] 대관비용</t>
  </si>
  <si>
    <t>[카이스텐] 운동용품</t>
  </si>
  <si>
    <t>[카이스텐] 대회 참가비</t>
  </si>
  <si>
    <t>[카이스텐] 행사운영비</t>
  </si>
  <si>
    <t>[MSA] 행사운영비</t>
  </si>
  <si>
    <t>[MSA] 동아리방 유지비</t>
  </si>
  <si>
    <t>[카이저] 운동용품</t>
  </si>
  <si>
    <t>[카이저] 동아리방 유지비</t>
  </si>
  <si>
    <t>[KaCha] 행사운영비</t>
  </si>
  <si>
    <t>[KaCha] 동아리방 유지비</t>
  </si>
  <si>
    <t>[KRC] 운동용품</t>
  </si>
  <si>
    <t>[KRC] 대회 참가비</t>
  </si>
  <si>
    <t>[KRC] 행사 운영비</t>
  </si>
  <si>
    <t>[지버드] 운동용품</t>
  </si>
  <si>
    <t>[언더매니아] 동아리방 유지비</t>
  </si>
  <si>
    <t>[K-RUSH] 운동용품</t>
  </si>
  <si>
    <t>[K-RUSH] 동아리방 유지비</t>
  </si>
  <si>
    <t>[K-RUSH] 연사 비용</t>
  </si>
  <si>
    <t>동아리연합회</t>
  </si>
  <si>
    <t>동아리연합회</t>
    <phoneticPr fontId="2" type="noConversion"/>
  </si>
  <si>
    <t>태울석림제 사업지원비</t>
    <phoneticPr fontId="2" type="noConversion"/>
  </si>
  <si>
    <t>대학원생 축제 참여 유도를 위한 사업지원비</t>
    <phoneticPr fontId="2" type="noConversion"/>
  </si>
  <si>
    <t>{총학생회장단, 집행부원, 학생상담원, 자치단체장}활동비 총합x20%x50%</t>
    <phoneticPr fontId="2" type="noConversion"/>
  </si>
  <si>
    <t>회의비 예비비</t>
    <phoneticPr fontId="2" type="noConversion"/>
  </si>
  <si>
    <t>운영비 예비비</t>
    <phoneticPr fontId="2" type="noConversion"/>
  </si>
  <si>
    <t>홍보비 예비비</t>
    <phoneticPr fontId="2" type="noConversion"/>
  </si>
  <si>
    <t>업무추진비 예비비</t>
    <phoneticPr fontId="2" type="noConversion"/>
  </si>
  <si>
    <t>자치단체 사업지원 예비비</t>
    <phoneticPr fontId="2" type="noConversion"/>
  </si>
  <si>
    <t>[인권윤리센터 협력 사업] 예비비</t>
    <phoneticPr fontId="2" type="noConversion"/>
  </si>
  <si>
    <t>정기 회의</t>
  </si>
  <si>
    <t>비정기 회의</t>
  </si>
  <si>
    <t>상담활동비</t>
  </si>
  <si>
    <t>사무용품비</t>
  </si>
  <si>
    <t>기자재구입비</t>
  </si>
  <si>
    <t>회식비</t>
    <phoneticPr fontId="2" type="noConversion"/>
  </si>
  <si>
    <t>수익사업</t>
  </si>
  <si>
    <t>전문연 버스비 수입</t>
  </si>
  <si>
    <t>기자회 강좌사업 회비수입</t>
  </si>
  <si>
    <t>이자 등 잡수입</t>
  </si>
  <si>
    <t>항목</t>
    <phoneticPr fontId="2" type="noConversion"/>
  </si>
  <si>
    <t>예상수입</t>
    <phoneticPr fontId="2" type="noConversion"/>
  </si>
  <si>
    <t>이월금</t>
  </si>
  <si>
    <t>15000원 x 90인</t>
  </si>
  <si>
    <t>2021 하반기 취업박람회(학부총학생회 지연입금) + 
2022 상반기 취업박람회 예상 수익</t>
    <phoneticPr fontId="2" type="noConversion"/>
  </si>
  <si>
    <t>합계</t>
    <phoneticPr fontId="2" type="noConversion"/>
  </si>
  <si>
    <t>100000원 x 50인</t>
    <phoneticPr fontId="2" type="noConversion"/>
  </si>
  <si>
    <t>2021년 하반기 이월금</t>
    <phoneticPr fontId="2" type="noConversion"/>
  </si>
  <si>
    <t>2022년 상반기 학생회비 예상 수입</t>
    <phoneticPr fontId="2" type="noConversion"/>
  </si>
  <si>
    <t>2022년도 상반기 일반회계 예상 수입</t>
    <phoneticPr fontId="2" type="noConversion"/>
  </si>
  <si>
    <t>일반회계 예산(1년단위 예산 포함 )</t>
    <phoneticPr fontId="2" type="noConversion"/>
  </si>
  <si>
    <t>34000원 x 3300인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</si>
</sst>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1" fontId="0" fillId="0" borderId="0" xfId="1" applyFont="1">
      <alignment vertical="center"/>
    </xf>
    <xf numFmtId="41" fontId="3" fillId="0" borderId="0" xfId="1" applyFont="1">
      <alignment vertical="center"/>
    </xf>
    <xf numFmtId="41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3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10.129182291668" createdVersion="7" refreshedVersion="7" minRefreshableVersion="3" recordCount="124" xr:uid="{1BBED641-0EFF-CC43-ABAC-D0430BFFBBA3}">
  <cacheSource type="worksheet">
    <worksheetSource ref="A1:E125" sheet="세부내역"/>
  </cacheSource>
  <cacheFields count="5">
    <cacheField name="경비집행 단위" numFmtId="0">
      <sharedItems count="12">
        <s v="총학생회장단"/>
        <s v="정책국"/>
        <s v="문화국"/>
        <s v="복지국"/>
        <s v="정보국"/>
        <s v="홍보국"/>
        <s v="사무국"/>
        <s v="인권센터"/>
        <s v="기혼자자치회"/>
        <s v="입주업체모니터링위원회"/>
        <s v="협동조합"/>
        <s v="동아리연합회"/>
      </sharedItems>
    </cacheField>
    <cacheField name="비목" numFmtId="0">
      <sharedItems count="10">
        <s v="인건비"/>
        <s v="회의비"/>
        <s v="업무추진비"/>
        <s v="출장비"/>
        <s v="운영비"/>
        <s v="장비구입비"/>
        <s v="홍보비"/>
        <s v="위탁용역비"/>
        <s v="예비비"/>
        <s v="일반회계"/>
      </sharedItems>
    </cacheField>
    <cacheField name="세목" numFmtId="0">
      <sharedItems count="120">
        <s v="총학생회장 활동비"/>
        <s v="부총학생회장 활동비"/>
        <s v="집행부원 활동비"/>
        <s v="인권센터장 활동비"/>
        <s v="인권센터 상담원 활동비"/>
        <s v="기혼자자치회장 활동비"/>
        <s v="협동조합 이사장 활동비"/>
        <s v="입주업체모니터링위원회 위원장 활동비"/>
        <s v="동아리연합회장 활동비"/>
        <s v="생활관자치회장 활동비"/>
        <s v="인센티브"/>
        <s v="정기회의"/>
        <s v="비정기회의"/>
        <s v="정기회식"/>
        <s v="비정기회식"/>
        <s v="비정기 출장비"/>
        <s v="LT"/>
        <s v="교내 위원회 참석수당"/>
        <s v="사무용품비"/>
        <s v="통신비"/>
        <s v="인쇄물품구입비"/>
        <s v="사무기기 구입비"/>
        <s v="사무실 운영비"/>
        <s v="사무용 소프트웨어 구독 및 구입비"/>
        <s v="일반 홍보비"/>
        <s v="명함 제작비"/>
        <s v="중앙운영위원회 회의비"/>
        <s v="태울석림제 사업지원비"/>
        <s v="운영비 예비비"/>
        <s v="회의비 예비비"/>
        <s v="업무추진비 예비비"/>
        <s v="홍보비 예비비"/>
        <s v="자치단체 사업지원 예비비"/>
        <s v="[KAIST 타운홀 미팅] 현장 스탭"/>
        <s v="[KAIST 타운홀 미팅] 경품비"/>
        <s v="[연구실 정보공개 플랫폼] 베타테스트 경품비"/>
        <s v="[테마강좌] 샘플제작비"/>
        <s v="[테마강좌] 재료비"/>
        <s v="[랜선 가요제] 홍보물 제작비"/>
        <s v="[랜선 가요제] 심사위원 수당"/>
        <s v="[랜선 가요제] 스튜디오 대여 및 방송진행"/>
        <s v="[랜선 가요제] 참가자 경품비"/>
        <s v="[랜선 가요제] 진행물품 구입"/>
        <s v="[랜선 가요제] 행사진행비"/>
        <s v="[슬기로운 대학원 생활] 홍보물 제작비"/>
        <s v="[슬기로운 대학원 생활] 연사비"/>
        <s v="[슬기로운 대학원 생활] 참가자 경품비"/>
        <s v="[과학자의 정원] 참가자 경품비"/>
        <s v="[과학자의 정원] 행사 스탭 수당"/>
        <s v="[과학자의 정원] 웹사이트 유지보수비"/>
        <s v="[취업박람회] 스태프 수당"/>
        <s v="[취업박람회] 홍보 경품비"/>
        <s v="[물품대여사업] 무인대여 사업용 장비 구입"/>
        <s v="[물품대여사업] 대여사업 물품 구입 "/>
        <s v="[굿즈제작사업] 공모전 사례비"/>
        <s v="[굿즈제작사업] 샘플제작비"/>
        <s v="[학과학생행사지원사업] 학과별 사업비"/>
        <s v="[학과학생행사지원사업] 판공비"/>
        <s v="[카이밍글] 활동지원금"/>
        <s v="[옆랩학생 엽서] 사연선정자 경품"/>
        <s v="[원총위키 운영] 사이트 홍보"/>
        <s v="[원총뉴스] 설문 참여 독려"/>
        <s v="[전문연 입소/퇴소 차량 지원] 차량 대절비"/>
        <s v="[전문연 입소/퇴소 차량 지원] 예비비"/>
        <s v="[예비군 입소/퇴소 차량 지원] 차량 대절비"/>
        <s v="[인권윤리센터 협력 사업] 예비비"/>
        <s v="[인권센터 구성원 전문성 교육 프로그램] 강사료"/>
        <s v="[대학원 총학생회 인권센터 심리상담자 교육(허그) 프로그램] 슈퍼비전 운영비 (다과 및 식사 구입비)"/>
        <s v="[대학원 총학생회 인권센터 심리상담자 교육(허그) 프로그램] 주별 교육비 (자료인쇄, 다과 및 식사 구입비)"/>
        <s v="[대학원 총학생회 인권센터 심리상담자 교육(허그) 프로그램] 기념품 구입비"/>
        <s v="[대학원 총학생회 인권센터 심리상담자 교육(허그) 프로그램] 예비비"/>
        <s v="[기혼자자치회 기혼자 자녀 유아교육] &lt;퀴니쿠니&gt; 21년도 3-12월 강사료"/>
        <s v="[기혼자자치회 기혼자 자녀 유아교육] &lt;퀴니쿠니&gt; 22년도 1-2월 강사료"/>
        <s v="[기혼자자치회 기혼자 자녀 유아교육] 비정기 특강"/>
        <s v="[기혼자자치회 기혼자 자녀 유아교육] 교육 프로그램 준비물"/>
        <s v="[기혼자자치회 기혼자 자녀 유아교육] 강사료 예비비"/>
        <s v="[기혼자자치회 기혼자 자녀 유아교육] 설문조사 응답자 상품"/>
        <s v="[결혼 초보를 위한 강연] 강사료 (봄학기)"/>
        <s v="[기혼자 시설정비] 시설정비 "/>
        <s v="[입주 업체 만족도 조사] 설문조사 경품비"/>
        <s v="[입주 업체 만족도 조사] 포스터 인쇄비"/>
        <s v="[입주 업체 만족도 조사] 사업회의비"/>
        <s v="[입주 업체 만족도 조사] 교외식당 비교모니터링 지원"/>
        <s v="[입주 업체 만족도 조사] 생활분과 활동실비 지원"/>
        <s v="[입주 업체 만족도 조사] 회식비"/>
        <s v="[입주 업체 만족도 조사] 예비비"/>
        <s v="[브랜드 공동구매 사업] 신규 브랜드판매사업 추진 회의비"/>
        <s v="[브랜드 공동구매 사업] 신상품 개발 샘플 제작비"/>
        <s v="[브랜드 공동구매 사업] 업무용품 구입 및 수리비"/>
        <s v="[브랜드 공동구매 사업] 포스터 및 현수막 제작비"/>
        <s v="[브랜드 공동구매 사업] 디자인 공모전 경품"/>
        <s v="[브랜드 공동구매 사업] 설문조사 경품"/>
        <s v="[취미/체육 강좌 사업] 신규 강좌사업 추진 회의비"/>
        <s v="[취미/체육 강좌 사업] 취미/체육강좌 관련 기구 및 도구비"/>
        <s v="[취미/체육 강좌 사업 강의실 청소 도구 및 환경 개선 장비"/>
        <s v="[취미/체육 강좌 사업] 설문조사 경품"/>
        <s v="[애드립] 공연물품"/>
        <s v="[애드립] 대관비용"/>
        <s v="[카이스텐] 운동용품"/>
        <s v="[카이스텐] 대회 참가비"/>
        <s v="[카이스텐] 행사운영비"/>
        <s v="[MSA] 행사운영비"/>
        <s v="[MSA] 동아리방 유지비"/>
        <s v="[카이저] 운동용품"/>
        <s v="[카이저] 동아리방 유지비"/>
        <s v="[KaCha] 행사운영비"/>
        <s v="[KaCha] 동아리방 유지비"/>
        <s v="[KRC] 운동용품"/>
        <s v="[KRC] 대회 참가비"/>
        <s v="[KRC] 행사 운영비"/>
        <s v="[지버드] 운동용품"/>
        <s v="[언더매니아] 동아리방 유지비"/>
        <s v="[K-RUSH] 운동용품"/>
        <s v="[K-RUSH] 동아리방 유지비"/>
        <s v="[K-RUSH] 연사 비용"/>
        <s v="정기 회의"/>
        <s v="비정기 회의"/>
        <s v="상담활동비"/>
        <s v="기자재구입비"/>
        <s v="회식비"/>
      </sharedItems>
    </cacheField>
    <cacheField name="예산" numFmtId="0">
      <sharedItems containsSemiMixedTypes="0" containsString="0" containsNumber="1" containsInteger="1" minValue="50000" maxValue="35400000"/>
    </cacheField>
    <cacheField name="산출근거" numFmtId="0">
      <sharedItems containsBlank="1" count="64">
        <s v="120만원×1인x6개월"/>
        <s v="100만원×2인x6개월"/>
        <s v="50만원×11인×6개월"/>
        <s v="80만원x1인x6개월"/>
        <s v="50만원x2인x6개월"/>
        <s v="50만원x1인x6개월"/>
        <s v="27.1만원x1인x6개월"/>
        <s v="22.5만원x1인x6개월"/>
        <s v="{총학생회장단, 집행부원, 학생상담원, 자치단체장}활동비 총합x20%x50%"/>
        <s v=" (1만원×15인(인권센터 포함)×24회) + (1만원×5인(그 외 자치단체장)x1회x6개월) "/>
        <s v=" 1만원×6인×6회×6개월"/>
        <s v="3만원×20인×1회"/>
        <s v="3만원×10인×3회"/>
        <s v="10만원x3회x6개월"/>
        <s v="7만원x23x1회, "/>
        <s v="5만원x2인x4회x6개월"/>
        <s v="10만원x6개월"/>
        <s v="문자비(20만원) 및 유선전화비(6개월*1만원)"/>
        <s v="토너 및 A4용지 구매비"/>
        <s v="PC, 모니터 및 주변기기 구매비"/>
        <s v="원총 회의실 및 사무실 운영비(생수, 커피 및 다과 구매 등)"/>
        <s v="구글드라이브, 줌 등 사무용 소프트웨어 구입"/>
        <s v="사업 공통 소요 홍보비"/>
        <s v="2만원x25인"/>
        <s v="1만원x3회x40인"/>
        <s v="대학원생 축제 참여 유도를 위한 사업지원비"/>
        <m/>
        <s v="1만원X5인X2회"/>
        <s v="4인X25만원"/>
        <s v="10인X5만원"/>
        <s v="5만원X4회"/>
        <s v="150인X4회X1만원"/>
        <s v="포스터, 현수막 제작비"/>
        <s v="10만원X5인X2회(예선,본선)"/>
        <s v="스튜디오 대여료 기준"/>
        <s v="5만원X40인"/>
        <s v="큐카드 등 진행 물품 구입"/>
        <s v="행사 진행 음료 구입 등"/>
        <s v="포스터, 현수막, 웹사이트 제작비 등"/>
        <s v="50만원X6인"/>
        <s v="5만원X20인"/>
        <s v="1만원X10시간X6인"/>
        <s v="6회X5만원"/>
        <s v="5인X4회X4시간X1만원"/>
        <s v="스마트 도어락 등 구입"/>
        <s v="대여 물품 미정"/>
        <s v="4회X25만원"/>
        <s v="4회X15만원"/>
        <s v="작년 200% 인상 예산 편성"/>
        <s v="학과대표 업무추진비"/>
        <s v="10개방X10만원"/>
        <s v="2만원X10인"/>
        <s v="10만원X2인"/>
        <s v="5만원X4인"/>
        <s v="55만원x6회 (1년 예산으로 하반기 일괄 결산)"/>
        <s v="예비비 10% 편성"/>
        <s v="55만원x6회 (1년 예산으로 하반기 일괄 결산, 예비군 훈련 미진행시 전문연 입소/퇴소 차량지원 사업으로 편입예정)"/>
        <s v="88만원x10개월"/>
        <s v="88만원x2개월"/>
        <s v="50만원x6개월"/>
        <s v="60만원x12개월"/>
        <s v="5천원x50개"/>
        <s v="30만원x4회"/>
        <s v="30만원x1회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x v="0"/>
    <x v="0"/>
    <n v="7200000"/>
    <x v="0"/>
  </r>
  <r>
    <x v="0"/>
    <x v="0"/>
    <x v="1"/>
    <n v="12000000"/>
    <x v="1"/>
  </r>
  <r>
    <x v="0"/>
    <x v="0"/>
    <x v="2"/>
    <n v="35400000"/>
    <x v="2"/>
  </r>
  <r>
    <x v="0"/>
    <x v="0"/>
    <x v="3"/>
    <n v="4800000"/>
    <x v="3"/>
  </r>
  <r>
    <x v="0"/>
    <x v="0"/>
    <x v="4"/>
    <n v="6000000"/>
    <x v="4"/>
  </r>
  <r>
    <x v="0"/>
    <x v="0"/>
    <x v="5"/>
    <n v="3000000"/>
    <x v="5"/>
  </r>
  <r>
    <x v="0"/>
    <x v="0"/>
    <x v="6"/>
    <n v="3000000"/>
    <x v="5"/>
  </r>
  <r>
    <x v="0"/>
    <x v="0"/>
    <x v="7"/>
    <n v="1626000"/>
    <x v="6"/>
  </r>
  <r>
    <x v="0"/>
    <x v="0"/>
    <x v="8"/>
    <n v="1626000"/>
    <x v="6"/>
  </r>
  <r>
    <x v="0"/>
    <x v="0"/>
    <x v="9"/>
    <n v="1350000"/>
    <x v="7"/>
  </r>
  <r>
    <x v="0"/>
    <x v="0"/>
    <x v="10"/>
    <n v="7600200"/>
    <x v="8"/>
  </r>
  <r>
    <x v="0"/>
    <x v="1"/>
    <x v="11"/>
    <n v="4620000"/>
    <x v="9"/>
  </r>
  <r>
    <x v="0"/>
    <x v="1"/>
    <x v="12"/>
    <n v="2160000"/>
    <x v="10"/>
  </r>
  <r>
    <x v="0"/>
    <x v="2"/>
    <x v="13"/>
    <n v="600000"/>
    <x v="11"/>
  </r>
  <r>
    <x v="0"/>
    <x v="2"/>
    <x v="14"/>
    <n v="900000"/>
    <x v="12"/>
  </r>
  <r>
    <x v="0"/>
    <x v="3"/>
    <x v="15"/>
    <n v="1800000"/>
    <x v="13"/>
  </r>
  <r>
    <x v="0"/>
    <x v="2"/>
    <x v="16"/>
    <n v="1610000"/>
    <x v="14"/>
  </r>
  <r>
    <x v="0"/>
    <x v="2"/>
    <x v="17"/>
    <n v="2400000"/>
    <x v="15"/>
  </r>
  <r>
    <x v="0"/>
    <x v="4"/>
    <x v="18"/>
    <n v="600000"/>
    <x v="16"/>
  </r>
  <r>
    <x v="0"/>
    <x v="4"/>
    <x v="19"/>
    <n v="260000"/>
    <x v="17"/>
  </r>
  <r>
    <x v="0"/>
    <x v="4"/>
    <x v="20"/>
    <n v="500000"/>
    <x v="18"/>
  </r>
  <r>
    <x v="0"/>
    <x v="5"/>
    <x v="21"/>
    <n v="2000000"/>
    <x v="19"/>
  </r>
  <r>
    <x v="0"/>
    <x v="4"/>
    <x v="22"/>
    <n v="1000000"/>
    <x v="20"/>
  </r>
  <r>
    <x v="0"/>
    <x v="4"/>
    <x v="23"/>
    <n v="1500000"/>
    <x v="21"/>
  </r>
  <r>
    <x v="0"/>
    <x v="6"/>
    <x v="24"/>
    <n v="3000000"/>
    <x v="22"/>
  </r>
  <r>
    <x v="0"/>
    <x v="4"/>
    <x v="25"/>
    <n v="500000"/>
    <x v="23"/>
  </r>
  <r>
    <x v="0"/>
    <x v="1"/>
    <x v="26"/>
    <n v="1200000"/>
    <x v="24"/>
  </r>
  <r>
    <x v="0"/>
    <x v="7"/>
    <x v="27"/>
    <n v="1000000"/>
    <x v="25"/>
  </r>
  <r>
    <x v="0"/>
    <x v="8"/>
    <x v="28"/>
    <n v="1000000"/>
    <x v="26"/>
  </r>
  <r>
    <x v="0"/>
    <x v="8"/>
    <x v="29"/>
    <n v="1000000"/>
    <x v="26"/>
  </r>
  <r>
    <x v="0"/>
    <x v="8"/>
    <x v="30"/>
    <n v="3000000"/>
    <x v="26"/>
  </r>
  <r>
    <x v="0"/>
    <x v="8"/>
    <x v="31"/>
    <n v="1000000"/>
    <x v="26"/>
  </r>
  <r>
    <x v="0"/>
    <x v="8"/>
    <x v="32"/>
    <n v="3000000"/>
    <x v="26"/>
  </r>
  <r>
    <x v="1"/>
    <x v="0"/>
    <x v="33"/>
    <n v="100000"/>
    <x v="27"/>
  </r>
  <r>
    <x v="1"/>
    <x v="6"/>
    <x v="34"/>
    <n v="1000000"/>
    <x v="28"/>
  </r>
  <r>
    <x v="1"/>
    <x v="6"/>
    <x v="35"/>
    <n v="500000"/>
    <x v="29"/>
  </r>
  <r>
    <x v="2"/>
    <x v="4"/>
    <x v="36"/>
    <n v="200000"/>
    <x v="30"/>
  </r>
  <r>
    <x v="2"/>
    <x v="9"/>
    <x v="37"/>
    <n v="6000000"/>
    <x v="31"/>
  </r>
  <r>
    <x v="2"/>
    <x v="6"/>
    <x v="38"/>
    <n v="500000"/>
    <x v="32"/>
  </r>
  <r>
    <x v="2"/>
    <x v="0"/>
    <x v="39"/>
    <n v="500000"/>
    <x v="33"/>
  </r>
  <r>
    <x v="2"/>
    <x v="7"/>
    <x v="40"/>
    <n v="1000000"/>
    <x v="34"/>
  </r>
  <r>
    <x v="2"/>
    <x v="6"/>
    <x v="41"/>
    <n v="2000000"/>
    <x v="35"/>
  </r>
  <r>
    <x v="2"/>
    <x v="4"/>
    <x v="42"/>
    <n v="100000"/>
    <x v="36"/>
  </r>
  <r>
    <x v="2"/>
    <x v="2"/>
    <x v="43"/>
    <n v="100000"/>
    <x v="37"/>
  </r>
  <r>
    <x v="2"/>
    <x v="9"/>
    <x v="44"/>
    <n v="800000"/>
    <x v="38"/>
  </r>
  <r>
    <x v="2"/>
    <x v="9"/>
    <x v="45"/>
    <n v="500000"/>
    <x v="39"/>
  </r>
  <r>
    <x v="2"/>
    <x v="6"/>
    <x v="46"/>
    <n v="1000000"/>
    <x v="40"/>
  </r>
  <r>
    <x v="2"/>
    <x v="6"/>
    <x v="47"/>
    <n v="2000000"/>
    <x v="35"/>
  </r>
  <r>
    <x v="2"/>
    <x v="0"/>
    <x v="48"/>
    <n v="600000"/>
    <x v="41"/>
  </r>
  <r>
    <x v="2"/>
    <x v="7"/>
    <x v="49"/>
    <n v="300000"/>
    <x v="42"/>
  </r>
  <r>
    <x v="3"/>
    <x v="0"/>
    <x v="50"/>
    <n v="800000"/>
    <x v="43"/>
  </r>
  <r>
    <x v="3"/>
    <x v="6"/>
    <x v="51"/>
    <n v="500000"/>
    <x v="29"/>
  </r>
  <r>
    <x v="3"/>
    <x v="5"/>
    <x v="52"/>
    <n v="500000"/>
    <x v="44"/>
  </r>
  <r>
    <x v="3"/>
    <x v="9"/>
    <x v="53"/>
    <n v="2000000"/>
    <x v="45"/>
  </r>
  <r>
    <x v="3"/>
    <x v="9"/>
    <x v="54"/>
    <n v="1000000"/>
    <x v="46"/>
  </r>
  <r>
    <x v="3"/>
    <x v="9"/>
    <x v="55"/>
    <n v="600000"/>
    <x v="47"/>
  </r>
  <r>
    <x v="3"/>
    <x v="9"/>
    <x v="56"/>
    <n v="8000000"/>
    <x v="48"/>
  </r>
  <r>
    <x v="3"/>
    <x v="2"/>
    <x v="57"/>
    <n v="2000000"/>
    <x v="49"/>
  </r>
  <r>
    <x v="4"/>
    <x v="6"/>
    <x v="58"/>
    <n v="1000000"/>
    <x v="50"/>
  </r>
  <r>
    <x v="5"/>
    <x v="6"/>
    <x v="59"/>
    <n v="200000"/>
    <x v="51"/>
  </r>
  <r>
    <x v="5"/>
    <x v="6"/>
    <x v="60"/>
    <n v="200000"/>
    <x v="52"/>
  </r>
  <r>
    <x v="5"/>
    <x v="6"/>
    <x v="61"/>
    <n v="200000"/>
    <x v="53"/>
  </r>
  <r>
    <x v="6"/>
    <x v="9"/>
    <x v="62"/>
    <n v="3300000"/>
    <x v="54"/>
  </r>
  <r>
    <x v="6"/>
    <x v="8"/>
    <x v="63"/>
    <n v="330000"/>
    <x v="55"/>
  </r>
  <r>
    <x v="6"/>
    <x v="9"/>
    <x v="64"/>
    <n v="3300000"/>
    <x v="56"/>
  </r>
  <r>
    <x v="6"/>
    <x v="8"/>
    <x v="64"/>
    <n v="330000"/>
    <x v="55"/>
  </r>
  <r>
    <x v="7"/>
    <x v="8"/>
    <x v="65"/>
    <n v="300000"/>
    <x v="26"/>
  </r>
  <r>
    <x v="7"/>
    <x v="9"/>
    <x v="66"/>
    <n v="400000"/>
    <x v="26"/>
  </r>
  <r>
    <x v="7"/>
    <x v="9"/>
    <x v="67"/>
    <n v="900000"/>
    <x v="26"/>
  </r>
  <r>
    <x v="7"/>
    <x v="9"/>
    <x v="68"/>
    <n v="1800000"/>
    <x v="26"/>
  </r>
  <r>
    <x v="7"/>
    <x v="2"/>
    <x v="69"/>
    <n v="600000"/>
    <x v="26"/>
  </r>
  <r>
    <x v="7"/>
    <x v="8"/>
    <x v="70"/>
    <n v="500000"/>
    <x v="26"/>
  </r>
  <r>
    <x v="8"/>
    <x v="9"/>
    <x v="71"/>
    <n v="8800000"/>
    <x v="57"/>
  </r>
  <r>
    <x v="8"/>
    <x v="0"/>
    <x v="72"/>
    <n v="1760000"/>
    <x v="58"/>
  </r>
  <r>
    <x v="8"/>
    <x v="9"/>
    <x v="73"/>
    <n v="3000000"/>
    <x v="59"/>
  </r>
  <r>
    <x v="8"/>
    <x v="9"/>
    <x v="74"/>
    <n v="7200000"/>
    <x v="60"/>
  </r>
  <r>
    <x v="8"/>
    <x v="9"/>
    <x v="75"/>
    <n v="340000"/>
    <x v="26"/>
  </r>
  <r>
    <x v="8"/>
    <x v="6"/>
    <x v="76"/>
    <n v="250000"/>
    <x v="61"/>
  </r>
  <r>
    <x v="8"/>
    <x v="9"/>
    <x v="77"/>
    <n v="1200000"/>
    <x v="62"/>
  </r>
  <r>
    <x v="8"/>
    <x v="9"/>
    <x v="77"/>
    <n v="1200000"/>
    <x v="62"/>
  </r>
  <r>
    <x v="8"/>
    <x v="9"/>
    <x v="77"/>
    <n v="300000"/>
    <x v="63"/>
  </r>
  <r>
    <x v="8"/>
    <x v="9"/>
    <x v="78"/>
    <n v="200000"/>
    <x v="26"/>
  </r>
  <r>
    <x v="9"/>
    <x v="6"/>
    <x v="79"/>
    <n v="400000"/>
    <x v="26"/>
  </r>
  <r>
    <x v="9"/>
    <x v="6"/>
    <x v="80"/>
    <n v="100000"/>
    <x v="26"/>
  </r>
  <r>
    <x v="9"/>
    <x v="1"/>
    <x v="81"/>
    <n v="230000"/>
    <x v="26"/>
  </r>
  <r>
    <x v="9"/>
    <x v="2"/>
    <x v="82"/>
    <n v="170000"/>
    <x v="26"/>
  </r>
  <r>
    <x v="9"/>
    <x v="2"/>
    <x v="83"/>
    <n v="150000"/>
    <x v="26"/>
  </r>
  <r>
    <x v="9"/>
    <x v="2"/>
    <x v="84"/>
    <n v="690000"/>
    <x v="26"/>
  </r>
  <r>
    <x v="9"/>
    <x v="8"/>
    <x v="85"/>
    <n v="100000"/>
    <x v="26"/>
  </r>
  <r>
    <x v="10"/>
    <x v="1"/>
    <x v="86"/>
    <n v="100000"/>
    <x v="26"/>
  </r>
  <r>
    <x v="10"/>
    <x v="7"/>
    <x v="87"/>
    <n v="200000"/>
    <x v="26"/>
  </r>
  <r>
    <x v="10"/>
    <x v="4"/>
    <x v="88"/>
    <n v="100000"/>
    <x v="26"/>
  </r>
  <r>
    <x v="10"/>
    <x v="6"/>
    <x v="89"/>
    <n v="100000"/>
    <x v="26"/>
  </r>
  <r>
    <x v="10"/>
    <x v="6"/>
    <x v="90"/>
    <n v="100000"/>
    <x v="26"/>
  </r>
  <r>
    <x v="10"/>
    <x v="6"/>
    <x v="91"/>
    <n v="50000"/>
    <x v="26"/>
  </r>
  <r>
    <x v="10"/>
    <x v="1"/>
    <x v="92"/>
    <n v="100000"/>
    <x v="26"/>
  </r>
  <r>
    <x v="10"/>
    <x v="4"/>
    <x v="93"/>
    <n v="150000"/>
    <x v="26"/>
  </r>
  <r>
    <x v="10"/>
    <x v="4"/>
    <x v="94"/>
    <n v="150000"/>
    <x v="26"/>
  </r>
  <r>
    <x v="10"/>
    <x v="6"/>
    <x v="95"/>
    <n v="50000"/>
    <x v="26"/>
  </r>
  <r>
    <x v="11"/>
    <x v="9"/>
    <x v="96"/>
    <n v="1650000"/>
    <x v="26"/>
  </r>
  <r>
    <x v="11"/>
    <x v="9"/>
    <x v="97"/>
    <n v="750000"/>
    <x v="26"/>
  </r>
  <r>
    <x v="11"/>
    <x v="9"/>
    <x v="98"/>
    <n v="2908500"/>
    <x v="26"/>
  </r>
  <r>
    <x v="11"/>
    <x v="9"/>
    <x v="99"/>
    <n v="200000"/>
    <x v="26"/>
  </r>
  <r>
    <x v="11"/>
    <x v="9"/>
    <x v="100"/>
    <n v="141500"/>
    <x v="26"/>
  </r>
  <r>
    <x v="11"/>
    <x v="9"/>
    <x v="101"/>
    <n v="100000"/>
    <x v="26"/>
  </r>
  <r>
    <x v="11"/>
    <x v="9"/>
    <x v="102"/>
    <n v="300000"/>
    <x v="26"/>
  </r>
  <r>
    <x v="11"/>
    <x v="9"/>
    <x v="103"/>
    <n v="300000"/>
    <x v="26"/>
  </r>
  <r>
    <x v="11"/>
    <x v="9"/>
    <x v="104"/>
    <n v="700000"/>
    <x v="26"/>
  </r>
  <r>
    <x v="11"/>
    <x v="9"/>
    <x v="105"/>
    <n v="72000"/>
    <x v="26"/>
  </r>
  <r>
    <x v="11"/>
    <x v="9"/>
    <x v="106"/>
    <n v="208000"/>
    <x v="26"/>
  </r>
  <r>
    <x v="11"/>
    <x v="9"/>
    <x v="107"/>
    <n v="1380000"/>
    <x v="26"/>
  </r>
  <r>
    <x v="11"/>
    <x v="9"/>
    <x v="108"/>
    <n v="150000"/>
    <x v="26"/>
  </r>
  <r>
    <x v="11"/>
    <x v="9"/>
    <x v="109"/>
    <n v="500000"/>
    <x v="26"/>
  </r>
  <r>
    <x v="11"/>
    <x v="9"/>
    <x v="110"/>
    <n v="2030000"/>
    <x v="26"/>
  </r>
  <r>
    <x v="11"/>
    <x v="9"/>
    <x v="111"/>
    <n v="1800000"/>
    <x v="26"/>
  </r>
  <r>
    <x v="11"/>
    <x v="9"/>
    <x v="112"/>
    <n v="600000"/>
    <x v="26"/>
  </r>
  <r>
    <x v="11"/>
    <x v="9"/>
    <x v="113"/>
    <n v="210000"/>
    <x v="26"/>
  </r>
  <r>
    <x v="11"/>
    <x v="9"/>
    <x v="114"/>
    <n v="1000000"/>
    <x v="26"/>
  </r>
  <r>
    <x v="7"/>
    <x v="1"/>
    <x v="115"/>
    <n v="720000"/>
    <x v="26"/>
  </r>
  <r>
    <x v="7"/>
    <x v="1"/>
    <x v="116"/>
    <n v="180000"/>
    <x v="26"/>
  </r>
  <r>
    <x v="7"/>
    <x v="2"/>
    <x v="117"/>
    <n v="300000"/>
    <x v="26"/>
  </r>
  <r>
    <x v="7"/>
    <x v="4"/>
    <x v="18"/>
    <n v="150000"/>
    <x v="26"/>
  </r>
  <r>
    <x v="7"/>
    <x v="5"/>
    <x v="118"/>
    <n v="300000"/>
    <x v="26"/>
  </r>
  <r>
    <x v="7"/>
    <x v="2"/>
    <x v="119"/>
    <n v="90000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E5794-ABBD-3546-8EF5-A56B03BB7F0B}" name="피벗 테이블2" cacheId="74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B60" firstHeaderRow="1" firstDataRow="1" firstDataCol="1"/>
  <pivotFields count="5">
    <pivotField axis="axisRow" showAll="0">
      <items count="13">
        <item x="8"/>
        <item x="11"/>
        <item x="2"/>
        <item x="3"/>
        <item x="6"/>
        <item x="7"/>
        <item x="9"/>
        <item x="4"/>
        <item x="1"/>
        <item x="0"/>
        <item x="10"/>
        <item x="5"/>
        <item t="default"/>
      </items>
    </pivotField>
    <pivotField axis="axisRow" showAll="0">
      <items count="11">
        <item sd="0" x="2"/>
        <item sd="0" x="8"/>
        <item sd="0" x="4"/>
        <item sd="0" x="7"/>
        <item sd="0" x="0"/>
        <item sd="0" x="9"/>
        <item sd="0" x="5"/>
        <item sd="0" x="3"/>
        <item sd="0" x="6"/>
        <item sd="0" x="1"/>
        <item t="default" sd="0"/>
      </items>
    </pivotField>
    <pivotField axis="axisRow" showAll="0">
      <items count="121">
        <item sd="0" x="77"/>
        <item sd="0" x="49"/>
        <item sd="0" x="47"/>
        <item sd="0" x="48"/>
        <item sd="0" x="54"/>
        <item sd="0" x="55"/>
        <item sd="0" x="78"/>
        <item sd="0" x="71"/>
        <item sd="0" x="72"/>
        <item sd="0" x="75"/>
        <item sd="0" x="74"/>
        <item sd="0" x="73"/>
        <item sd="0" x="76"/>
        <item sd="0" x="69"/>
        <item sd="0" x="67"/>
        <item sd="0" x="70"/>
        <item sd="0" x="68"/>
        <item sd="0" x="40"/>
        <item sd="0" x="39"/>
        <item sd="0" x="42"/>
        <item sd="0" x="41"/>
        <item sd="0" x="43"/>
        <item sd="0" x="38"/>
        <item sd="0" x="53"/>
        <item sd="0" x="52"/>
        <item sd="0" x="90"/>
        <item sd="0" x="91"/>
        <item sd="0" x="86"/>
        <item sd="0" x="87"/>
        <item sd="0" x="88"/>
        <item sd="0" x="89"/>
        <item sd="0" x="45"/>
        <item sd="0" x="46"/>
        <item sd="0" x="44"/>
        <item sd="0" x="96"/>
        <item sd="0" x="97"/>
        <item sd="0" x="111"/>
        <item sd="0" x="35"/>
        <item sd="0" x="59"/>
        <item sd="0" x="64"/>
        <item sd="0" x="61"/>
        <item sd="0" x="60"/>
        <item sd="0" x="66"/>
        <item sd="0" x="65"/>
        <item sd="0" x="82"/>
        <item sd="0" x="81"/>
        <item sd="0" x="83"/>
        <item sd="0" x="79"/>
        <item sd="0" x="85"/>
        <item sd="0" x="80"/>
        <item sd="0" x="84"/>
        <item sd="0" x="63"/>
        <item sd="0" x="62"/>
        <item sd="0" x="110"/>
        <item sd="0" x="94"/>
        <item sd="0" x="95"/>
        <item sd="0" x="92"/>
        <item sd="0" x="93"/>
        <item sd="0" x="50"/>
        <item sd="0" x="51"/>
        <item sd="0" x="58"/>
        <item sd="0" x="99"/>
        <item sd="0" x="98"/>
        <item sd="0" x="100"/>
        <item sd="0" x="104"/>
        <item sd="0" x="103"/>
        <item sd="0" x="36"/>
        <item sd="0" x="37"/>
        <item sd="0" x="57"/>
        <item sd="0" x="56"/>
        <item sd="0" x="113"/>
        <item sd="0" x="114"/>
        <item sd="0" x="112"/>
        <item sd="0" x="106"/>
        <item sd="0" x="105"/>
        <item sd="0" x="34"/>
        <item sd="0" x="33"/>
        <item sd="0" x="108"/>
        <item sd="0" x="107"/>
        <item sd="0" x="109"/>
        <item sd="0" x="102"/>
        <item sd="0" x="101"/>
        <item sd="0" x="17"/>
        <item sd="0" x="118"/>
        <item sd="0" x="5"/>
        <item sd="0" x="8"/>
        <item sd="0" x="25"/>
        <item sd="0" x="1"/>
        <item sd="0" x="15"/>
        <item sd="0" x="116"/>
        <item sd="0" x="14"/>
        <item sd="0" x="12"/>
        <item sd="0" x="21"/>
        <item sd="0" x="22"/>
        <item sd="0" x="23"/>
        <item sd="0" x="18"/>
        <item sd="0" x="117"/>
        <item sd="0" x="9"/>
        <item sd="0" x="30"/>
        <item sd="0" x="28"/>
        <item sd="0" x="4"/>
        <item sd="0" x="3"/>
        <item sd="0" x="10"/>
        <item sd="0" x="20"/>
        <item sd="0" x="24"/>
        <item sd="0" x="7"/>
        <item sd="0" x="32"/>
        <item sd="0" x="115"/>
        <item sd="0" x="13"/>
        <item sd="0" x="11"/>
        <item sd="0" x="26"/>
        <item sd="0" x="2"/>
        <item sd="0" x="0"/>
        <item sd="0" x="27"/>
        <item sd="0" x="19"/>
        <item sd="0" x="6"/>
        <item sd="0" x="31"/>
        <item sd="0" x="119"/>
        <item sd="0" x="29"/>
        <item sd="0" x="16"/>
        <item t="default" sd="0"/>
      </items>
    </pivotField>
    <pivotField dataField="1" showAll="0" avgSubtotal="1"/>
    <pivotField axis="axisRow" showAll="0">
      <items count="65">
        <item x="9"/>
        <item x="10"/>
        <item x="8"/>
        <item x="1"/>
        <item x="50"/>
        <item x="52"/>
        <item x="13"/>
        <item x="33"/>
        <item x="16"/>
        <item x="29"/>
        <item x="0"/>
        <item x="31"/>
        <item x="41"/>
        <item x="24"/>
        <item x="27"/>
        <item x="7"/>
        <item x="6"/>
        <item x="51"/>
        <item x="23"/>
        <item x="63"/>
        <item x="62"/>
        <item x="12"/>
        <item x="11"/>
        <item x="28"/>
        <item x="47"/>
        <item x="46"/>
        <item x="2"/>
        <item x="5"/>
        <item x="4"/>
        <item x="59"/>
        <item x="39"/>
        <item x="56"/>
        <item x="54"/>
        <item x="40"/>
        <item x="15"/>
        <item x="35"/>
        <item x="53"/>
        <item x="30"/>
        <item x="43"/>
        <item x="61"/>
        <item x="60"/>
        <item x="42"/>
        <item x="14"/>
        <item x="3"/>
        <item x="57"/>
        <item x="58"/>
        <item x="21"/>
        <item x="45"/>
        <item x="25"/>
        <item x="17"/>
        <item x="22"/>
        <item x="44"/>
        <item x="34"/>
        <item x="55"/>
        <item x="20"/>
        <item x="48"/>
        <item x="36"/>
        <item x="18"/>
        <item x="32"/>
        <item x="38"/>
        <item x="49"/>
        <item x="37"/>
        <item x="19"/>
        <item x="26"/>
        <item t="default"/>
      </items>
    </pivotField>
  </pivotFields>
  <rowFields count="4">
    <field x="0"/>
    <field x="1"/>
    <field x="2"/>
    <field x="4"/>
  </rowFields>
  <rowItems count="57">
    <i>
      <x/>
    </i>
    <i r="1">
      <x v="4"/>
    </i>
    <i r="1">
      <x v="5"/>
    </i>
    <i r="1">
      <x v="8"/>
    </i>
    <i>
      <x v="1"/>
    </i>
    <i r="1">
      <x v="5"/>
    </i>
    <i>
      <x v="2"/>
    </i>
    <i r="1">
      <x/>
    </i>
    <i r="1">
      <x v="2"/>
    </i>
    <i r="1">
      <x v="3"/>
    </i>
    <i r="1">
      <x v="4"/>
    </i>
    <i r="1">
      <x v="5"/>
    </i>
    <i r="1">
      <x v="8"/>
    </i>
    <i>
      <x v="3"/>
    </i>
    <i r="1">
      <x/>
    </i>
    <i r="1">
      <x v="4"/>
    </i>
    <i r="1">
      <x v="5"/>
    </i>
    <i r="1">
      <x v="6"/>
    </i>
    <i r="1">
      <x v="8"/>
    </i>
    <i>
      <x v="4"/>
    </i>
    <i r="1">
      <x v="1"/>
    </i>
    <i r="1">
      <x v="5"/>
    </i>
    <i>
      <x v="5"/>
    </i>
    <i r="1">
      <x/>
    </i>
    <i r="1">
      <x v="1"/>
    </i>
    <i r="1">
      <x v="2"/>
    </i>
    <i r="1">
      <x v="5"/>
    </i>
    <i r="1">
      <x v="6"/>
    </i>
    <i r="1">
      <x v="9"/>
    </i>
    <i>
      <x v="6"/>
    </i>
    <i r="1">
      <x/>
    </i>
    <i r="1">
      <x v="1"/>
    </i>
    <i r="1">
      <x v="8"/>
    </i>
    <i r="1">
      <x v="9"/>
    </i>
    <i>
      <x v="7"/>
    </i>
    <i r="1">
      <x v="8"/>
    </i>
    <i>
      <x v="8"/>
    </i>
    <i r="1">
      <x v="4"/>
    </i>
    <i r="1">
      <x v="8"/>
    </i>
    <i>
      <x v="9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10"/>
    </i>
    <i r="1">
      <x v="2"/>
    </i>
    <i r="1">
      <x v="3"/>
    </i>
    <i r="1">
      <x v="8"/>
    </i>
    <i r="1">
      <x v="9"/>
    </i>
    <i>
      <x v="11"/>
    </i>
    <i r="1">
      <x v="8"/>
    </i>
    <i t="grand">
      <x/>
    </i>
  </rowItems>
  <colItems count="1">
    <i/>
  </colItems>
  <dataFields count="1">
    <dataField name="합계 : 예산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6F53-D06B-DA4D-896E-7507B52B15E1}">
  <dimension ref="A3:B60"/>
  <sheetViews>
    <sheetView tabSelected="1" topLeftCell="A25" workbookViewId="0">
      <selection activeCell="C38" sqref="C38"/>
    </sheetView>
  </sheetViews>
  <sheetFormatPr baseColWidth="10" defaultRowHeight="18"/>
  <cols>
    <col min="1" max="1" width="23.42578125" bestFit="1" customWidth="1"/>
    <col min="2" max="2" width="12.7109375" style="1" bestFit="1" customWidth="1"/>
    <col min="3" max="4" width="6.7109375" bestFit="1" customWidth="1"/>
    <col min="5" max="5" width="8.7109375" bestFit="1" customWidth="1"/>
    <col min="6" max="9" width="7.7109375" bestFit="1" customWidth="1"/>
    <col min="10" max="10" width="8.7109375" bestFit="1" customWidth="1"/>
    <col min="11" max="15" width="7.7109375" bestFit="1" customWidth="1"/>
    <col min="16" max="16" width="8.7109375" bestFit="1" customWidth="1"/>
    <col min="17" max="19" width="7.7109375" bestFit="1" customWidth="1"/>
    <col min="20" max="21" width="8.7109375" bestFit="1" customWidth="1"/>
    <col min="22" max="25" width="7.7109375" bestFit="1" customWidth="1"/>
    <col min="26" max="27" width="8.7109375" bestFit="1" customWidth="1"/>
    <col min="28" max="28" width="9.7109375" bestFit="1" customWidth="1"/>
    <col min="29" max="37" width="8.7109375" bestFit="1" customWidth="1"/>
    <col min="38" max="38" width="9.7109375" bestFit="1" customWidth="1"/>
    <col min="39" max="42" width="8.7109375" bestFit="1" customWidth="1"/>
    <col min="43" max="43" width="9.7109375" bestFit="1" customWidth="1"/>
    <col min="44" max="46" width="8.7109375" bestFit="1" customWidth="1"/>
    <col min="47" max="48" width="9.7109375" bestFit="1" customWidth="1"/>
    <col min="49" max="51" width="8.7109375" bestFit="1" customWidth="1"/>
    <col min="52" max="53" width="9.7109375" bestFit="1" customWidth="1"/>
    <col min="54" max="54" width="10.7109375" bestFit="1" customWidth="1"/>
  </cols>
  <sheetData>
    <row r="3" spans="1:2">
      <c r="A3" s="4" t="s">
        <v>75</v>
      </c>
      <c r="B3" s="1" t="s">
        <v>77</v>
      </c>
    </row>
    <row r="4" spans="1:2">
      <c r="A4" s="5" t="s">
        <v>167</v>
      </c>
      <c r="B4" s="1">
        <v>24250000</v>
      </c>
    </row>
    <row r="5" spans="1:2">
      <c r="A5" s="6" t="s">
        <v>5</v>
      </c>
      <c r="B5" s="1">
        <v>1760000</v>
      </c>
    </row>
    <row r="6" spans="1:2">
      <c r="A6" s="6" t="s">
        <v>90</v>
      </c>
      <c r="B6" s="1">
        <v>22240000</v>
      </c>
    </row>
    <row r="7" spans="1:2">
      <c r="A7" s="6" t="s">
        <v>62</v>
      </c>
      <c r="B7" s="1">
        <v>250000</v>
      </c>
    </row>
    <row r="8" spans="1:2">
      <c r="A8" s="5" t="s">
        <v>219</v>
      </c>
      <c r="B8" s="1">
        <v>15000000</v>
      </c>
    </row>
    <row r="9" spans="1:2">
      <c r="A9" s="6" t="s">
        <v>90</v>
      </c>
      <c r="B9" s="1">
        <v>15000000</v>
      </c>
    </row>
    <row r="10" spans="1:2">
      <c r="A10" s="5" t="s">
        <v>95</v>
      </c>
      <c r="B10" s="1">
        <v>15600000</v>
      </c>
    </row>
    <row r="11" spans="1:2">
      <c r="A11" s="6" t="s">
        <v>24</v>
      </c>
      <c r="B11" s="1">
        <v>100000</v>
      </c>
    </row>
    <row r="12" spans="1:2">
      <c r="A12" s="6" t="s">
        <v>10</v>
      </c>
      <c r="B12" s="1">
        <v>300000</v>
      </c>
    </row>
    <row r="13" spans="1:2">
      <c r="A13" s="6" t="s">
        <v>88</v>
      </c>
      <c r="B13" s="1">
        <v>1300000</v>
      </c>
    </row>
    <row r="14" spans="1:2">
      <c r="A14" s="6" t="s">
        <v>5</v>
      </c>
      <c r="B14" s="1">
        <v>1100000</v>
      </c>
    </row>
    <row r="15" spans="1:2">
      <c r="A15" s="6" t="s">
        <v>90</v>
      </c>
      <c r="B15" s="1">
        <v>7300000</v>
      </c>
    </row>
    <row r="16" spans="1:2">
      <c r="A16" s="6" t="s">
        <v>62</v>
      </c>
      <c r="B16" s="1">
        <v>5500000</v>
      </c>
    </row>
    <row r="17" spans="1:2">
      <c r="A17" s="5" t="s">
        <v>108</v>
      </c>
      <c r="B17" s="1">
        <v>15400000</v>
      </c>
    </row>
    <row r="18" spans="1:2">
      <c r="A18" s="6" t="s">
        <v>24</v>
      </c>
      <c r="B18" s="1">
        <v>2000000</v>
      </c>
    </row>
    <row r="19" spans="1:2">
      <c r="A19" s="6" t="s">
        <v>5</v>
      </c>
      <c r="B19" s="1">
        <v>800000</v>
      </c>
    </row>
    <row r="20" spans="1:2">
      <c r="A20" s="6" t="s">
        <v>90</v>
      </c>
      <c r="B20" s="1">
        <v>11600000</v>
      </c>
    </row>
    <row r="21" spans="1:2">
      <c r="A21" s="6" t="s">
        <v>55</v>
      </c>
      <c r="B21" s="1">
        <v>500000</v>
      </c>
    </row>
    <row r="22" spans="1:2">
      <c r="A22" s="6" t="s">
        <v>62</v>
      </c>
      <c r="B22" s="1">
        <v>500000</v>
      </c>
    </row>
    <row r="23" spans="1:2">
      <c r="A23" s="5" t="s">
        <v>86</v>
      </c>
      <c r="B23" s="1">
        <v>7260000</v>
      </c>
    </row>
    <row r="24" spans="1:2">
      <c r="A24" s="6" t="s">
        <v>68</v>
      </c>
      <c r="B24" s="1">
        <v>660000</v>
      </c>
    </row>
    <row r="25" spans="1:2">
      <c r="A25" s="6" t="s">
        <v>90</v>
      </c>
      <c r="B25" s="1">
        <v>6600000</v>
      </c>
    </row>
    <row r="26" spans="1:2">
      <c r="A26" s="5" t="s">
        <v>155</v>
      </c>
      <c r="B26" s="1">
        <v>6240000</v>
      </c>
    </row>
    <row r="27" spans="1:2">
      <c r="A27" s="6" t="s">
        <v>24</v>
      </c>
      <c r="B27" s="1">
        <v>990000</v>
      </c>
    </row>
    <row r="28" spans="1:2">
      <c r="A28" s="6" t="s">
        <v>68</v>
      </c>
      <c r="B28" s="1">
        <v>800000</v>
      </c>
    </row>
    <row r="29" spans="1:2">
      <c r="A29" s="6" t="s">
        <v>10</v>
      </c>
      <c r="B29" s="1">
        <v>150000</v>
      </c>
    </row>
    <row r="30" spans="1:2">
      <c r="A30" s="6" t="s">
        <v>90</v>
      </c>
      <c r="B30" s="1">
        <v>3100000</v>
      </c>
    </row>
    <row r="31" spans="1:2">
      <c r="A31" s="6" t="s">
        <v>55</v>
      </c>
      <c r="B31" s="1">
        <v>300000</v>
      </c>
    </row>
    <row r="32" spans="1:2">
      <c r="A32" s="6" t="s">
        <v>20</v>
      </c>
      <c r="B32" s="1">
        <v>900000</v>
      </c>
    </row>
    <row r="33" spans="1:2">
      <c r="A33" s="5" t="s">
        <v>179</v>
      </c>
      <c r="B33" s="1">
        <v>1840000</v>
      </c>
    </row>
    <row r="34" spans="1:2">
      <c r="A34" s="6" t="s">
        <v>24</v>
      </c>
      <c r="B34" s="1">
        <v>1010000</v>
      </c>
    </row>
    <row r="35" spans="1:2">
      <c r="A35" s="6" t="s">
        <v>68</v>
      </c>
      <c r="B35" s="1">
        <v>100000</v>
      </c>
    </row>
    <row r="36" spans="1:2">
      <c r="A36" s="6" t="s">
        <v>62</v>
      </c>
      <c r="B36" s="1">
        <v>500000</v>
      </c>
    </row>
    <row r="37" spans="1:2">
      <c r="A37" s="6" t="s">
        <v>20</v>
      </c>
      <c r="B37" s="1">
        <v>230000</v>
      </c>
    </row>
    <row r="38" spans="1:2">
      <c r="A38" s="5" t="s">
        <v>101</v>
      </c>
      <c r="B38" s="1">
        <v>1000000</v>
      </c>
    </row>
    <row r="39" spans="1:2">
      <c r="A39" s="6" t="s">
        <v>62</v>
      </c>
      <c r="B39" s="1">
        <v>1000000</v>
      </c>
    </row>
    <row r="40" spans="1:2">
      <c r="A40" s="5" t="s">
        <v>73</v>
      </c>
      <c r="B40" s="1">
        <v>1600000</v>
      </c>
    </row>
    <row r="41" spans="1:2">
      <c r="A41" s="6" t="s">
        <v>5</v>
      </c>
      <c r="B41" s="1">
        <v>100000</v>
      </c>
    </row>
    <row r="42" spans="1:2">
      <c r="A42" s="6" t="s">
        <v>62</v>
      </c>
      <c r="B42" s="1">
        <v>1500000</v>
      </c>
    </row>
    <row r="43" spans="1:2">
      <c r="A43" s="5" t="s">
        <v>3</v>
      </c>
      <c r="B43" s="1">
        <v>118252200</v>
      </c>
    </row>
    <row r="44" spans="1:2">
      <c r="A44" s="6" t="s">
        <v>24</v>
      </c>
      <c r="B44" s="1">
        <v>5510000</v>
      </c>
    </row>
    <row r="45" spans="1:2">
      <c r="A45" s="6" t="s">
        <v>68</v>
      </c>
      <c r="B45" s="1">
        <v>9000000</v>
      </c>
    </row>
    <row r="46" spans="1:2">
      <c r="A46" s="6" t="s">
        <v>10</v>
      </c>
      <c r="B46" s="1">
        <v>4360000</v>
      </c>
    </row>
    <row r="47" spans="1:2">
      <c r="A47" s="6" t="s">
        <v>88</v>
      </c>
      <c r="B47" s="1">
        <v>1000000</v>
      </c>
    </row>
    <row r="48" spans="1:2">
      <c r="A48" s="6" t="s">
        <v>5</v>
      </c>
      <c r="B48" s="1">
        <v>83602200</v>
      </c>
    </row>
    <row r="49" spans="1:2">
      <c r="A49" s="6" t="s">
        <v>55</v>
      </c>
      <c r="B49" s="1">
        <v>2000000</v>
      </c>
    </row>
    <row r="50" spans="1:2">
      <c r="A50" s="6" t="s">
        <v>40</v>
      </c>
      <c r="B50" s="1">
        <v>1800000</v>
      </c>
    </row>
    <row r="51" spans="1:2">
      <c r="A51" s="6" t="s">
        <v>62</v>
      </c>
      <c r="B51" s="1">
        <v>3000000</v>
      </c>
    </row>
    <row r="52" spans="1:2">
      <c r="A52" s="6" t="s">
        <v>20</v>
      </c>
      <c r="B52" s="1">
        <v>7980000</v>
      </c>
    </row>
    <row r="53" spans="1:2">
      <c r="A53" s="5" t="s">
        <v>188</v>
      </c>
      <c r="B53" s="1">
        <v>1100000</v>
      </c>
    </row>
    <row r="54" spans="1:2">
      <c r="A54" s="6" t="s">
        <v>10</v>
      </c>
      <c r="B54" s="1">
        <v>400000</v>
      </c>
    </row>
    <row r="55" spans="1:2">
      <c r="A55" s="6" t="s">
        <v>88</v>
      </c>
      <c r="B55" s="1">
        <v>200000</v>
      </c>
    </row>
    <row r="56" spans="1:2">
      <c r="A56" s="6" t="s">
        <v>62</v>
      </c>
      <c r="B56" s="1">
        <v>300000</v>
      </c>
    </row>
    <row r="57" spans="1:2">
      <c r="A57" s="6" t="s">
        <v>20</v>
      </c>
      <c r="B57" s="1">
        <v>200000</v>
      </c>
    </row>
    <row r="58" spans="1:2">
      <c r="A58" s="5" t="s">
        <v>81</v>
      </c>
      <c r="B58" s="1">
        <v>600000</v>
      </c>
    </row>
    <row r="59" spans="1:2">
      <c r="A59" s="6" t="s">
        <v>62</v>
      </c>
      <c r="B59" s="1">
        <v>600000</v>
      </c>
    </row>
    <row r="60" spans="1:2">
      <c r="A60" s="5" t="s">
        <v>76</v>
      </c>
      <c r="B60" s="1">
        <v>208142200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DEE7-4359-8B4E-82F4-5F5084FFA434}">
  <dimension ref="A1:E125"/>
  <sheetViews>
    <sheetView topLeftCell="A108" workbookViewId="0">
      <selection activeCell="D20" sqref="D20"/>
    </sheetView>
  </sheetViews>
  <sheetFormatPr baseColWidth="10" defaultRowHeight="18"/>
  <cols>
    <col min="1" max="1" width="20.7109375" customWidth="1"/>
    <col min="2" max="2" width="10.28515625" bestFit="1" customWidth="1"/>
    <col min="3" max="3" width="91" bestFit="1" customWidth="1"/>
    <col min="4" max="4" width="15.5703125" style="1" customWidth="1"/>
    <col min="5" max="5" width="97.7109375" bestFit="1" customWidth="1"/>
  </cols>
  <sheetData>
    <row r="1" spans="1:5">
      <c r="A1" t="s">
        <v>70</v>
      </c>
      <c r="B1" t="s">
        <v>0</v>
      </c>
      <c r="C1" t="s">
        <v>1</v>
      </c>
      <c r="D1" s="1" t="s">
        <v>2</v>
      </c>
      <c r="E1" t="s">
        <v>84</v>
      </c>
    </row>
    <row r="2" spans="1:5">
      <c r="A2" t="s">
        <v>4</v>
      </c>
      <c r="B2" t="s">
        <v>6</v>
      </c>
      <c r="C2" t="s">
        <v>7</v>
      </c>
      <c r="D2" s="1">
        <f>7200000</f>
        <v>7200000</v>
      </c>
      <c r="E2" t="s">
        <v>26</v>
      </c>
    </row>
    <row r="3" spans="1:5">
      <c r="A3" t="s">
        <v>4</v>
      </c>
      <c r="B3" t="s">
        <v>6</v>
      </c>
      <c r="C3" t="s">
        <v>8</v>
      </c>
      <c r="D3" s="1">
        <f>12000000</f>
        <v>12000000</v>
      </c>
      <c r="E3" t="s">
        <v>27</v>
      </c>
    </row>
    <row r="4" spans="1:5">
      <c r="A4" t="s">
        <v>4</v>
      </c>
      <c r="B4" t="s">
        <v>6</v>
      </c>
      <c r="C4" t="s">
        <v>9</v>
      </c>
      <c r="D4" s="1">
        <f>550000*5*6+450000*7*6</f>
        <v>35400000</v>
      </c>
      <c r="E4" t="s">
        <v>28</v>
      </c>
    </row>
    <row r="5" spans="1:5">
      <c r="A5" t="s">
        <v>4</v>
      </c>
      <c r="B5" t="s">
        <v>6</v>
      </c>
      <c r="C5" t="s">
        <v>13</v>
      </c>
      <c r="D5" s="1">
        <f>800000*6</f>
        <v>4800000</v>
      </c>
      <c r="E5" t="s">
        <v>29</v>
      </c>
    </row>
    <row r="6" spans="1:5">
      <c r="A6" t="s">
        <v>4</v>
      </c>
      <c r="B6" t="s">
        <v>6</v>
      </c>
      <c r="C6" t="s">
        <v>14</v>
      </c>
      <c r="D6" s="1">
        <f>500000*2*6</f>
        <v>6000000</v>
      </c>
      <c r="E6" t="s">
        <v>30</v>
      </c>
    </row>
    <row r="7" spans="1:5">
      <c r="A7" t="s">
        <v>4</v>
      </c>
      <c r="B7" t="s">
        <v>6</v>
      </c>
      <c r="C7" t="s">
        <v>15</v>
      </c>
      <c r="D7" s="1">
        <f>500000*6</f>
        <v>3000000</v>
      </c>
      <c r="E7" t="s">
        <v>31</v>
      </c>
    </row>
    <row r="8" spans="1:5">
      <c r="A8" t="s">
        <v>4</v>
      </c>
      <c r="B8" t="s">
        <v>6</v>
      </c>
      <c r="C8" s="8" t="s">
        <v>16</v>
      </c>
      <c r="D8" s="1">
        <f>500000*6</f>
        <v>3000000</v>
      </c>
      <c r="E8" t="s">
        <v>31</v>
      </c>
    </row>
    <row r="9" spans="1:5">
      <c r="A9" t="s">
        <v>4</v>
      </c>
      <c r="B9" t="s">
        <v>6</v>
      </c>
      <c r="C9" t="s">
        <v>17</v>
      </c>
      <c r="D9" s="1">
        <f>271000*6</f>
        <v>1626000</v>
      </c>
      <c r="E9" t="s">
        <v>32</v>
      </c>
    </row>
    <row r="10" spans="1:5">
      <c r="A10" t="s">
        <v>4</v>
      </c>
      <c r="B10" t="s">
        <v>6</v>
      </c>
      <c r="C10" t="s">
        <v>18</v>
      </c>
      <c r="D10" s="1">
        <f>271000*6</f>
        <v>1626000</v>
      </c>
      <c r="E10" t="s">
        <v>32</v>
      </c>
    </row>
    <row r="11" spans="1:5">
      <c r="A11" t="s">
        <v>4</v>
      </c>
      <c r="B11" t="s">
        <v>6</v>
      </c>
      <c r="C11" t="s">
        <v>19</v>
      </c>
      <c r="D11" s="2">
        <f>225000*6</f>
        <v>1350000</v>
      </c>
      <c r="E11" t="s">
        <v>33</v>
      </c>
    </row>
    <row r="12" spans="1:5">
      <c r="A12" t="s">
        <v>4</v>
      </c>
      <c r="B12" t="s">
        <v>6</v>
      </c>
      <c r="C12" t="s">
        <v>12</v>
      </c>
      <c r="D12" s="1">
        <f>SUM(D2:D11)*0.2*0.5</f>
        <v>7600200</v>
      </c>
      <c r="E12" s="3" t="s">
        <v>223</v>
      </c>
    </row>
    <row r="13" spans="1:5">
      <c r="A13" t="s">
        <v>4</v>
      </c>
      <c r="B13" t="s">
        <v>21</v>
      </c>
      <c r="C13" t="s">
        <v>22</v>
      </c>
      <c r="D13" s="1">
        <f>10000*18*24+10000*5*6</f>
        <v>4620000</v>
      </c>
      <c r="E13" t="s">
        <v>34</v>
      </c>
    </row>
    <row r="14" spans="1:5">
      <c r="A14" t="s">
        <v>4</v>
      </c>
      <c r="B14" t="s">
        <v>21</v>
      </c>
      <c r="C14" t="s">
        <v>23</v>
      </c>
      <c r="D14" s="1">
        <f>10000*6*6*6</f>
        <v>2160000</v>
      </c>
      <c r="E14" t="s">
        <v>35</v>
      </c>
    </row>
    <row r="15" spans="1:5">
      <c r="A15" t="s">
        <v>4</v>
      </c>
      <c r="B15" t="s">
        <v>25</v>
      </c>
      <c r="C15" t="s">
        <v>36</v>
      </c>
      <c r="D15" s="1">
        <f>30000*20*1</f>
        <v>600000</v>
      </c>
      <c r="E15" t="s">
        <v>37</v>
      </c>
    </row>
    <row r="16" spans="1:5">
      <c r="A16" t="s">
        <v>4</v>
      </c>
      <c r="B16" t="s">
        <v>25</v>
      </c>
      <c r="C16" t="s">
        <v>39</v>
      </c>
      <c r="D16" s="1">
        <f>30000*10*3</f>
        <v>900000</v>
      </c>
      <c r="E16" t="s">
        <v>38</v>
      </c>
    </row>
    <row r="17" spans="1:5">
      <c r="A17" t="s">
        <v>4</v>
      </c>
      <c r="B17" t="s">
        <v>41</v>
      </c>
      <c r="C17" t="s">
        <v>42</v>
      </c>
      <c r="D17" s="1">
        <f>100000*3*6</f>
        <v>1800000</v>
      </c>
      <c r="E17" t="s">
        <v>43</v>
      </c>
    </row>
    <row r="18" spans="1:5">
      <c r="A18" t="s">
        <v>4</v>
      </c>
      <c r="B18" t="s">
        <v>25</v>
      </c>
      <c r="C18" t="s">
        <v>44</v>
      </c>
      <c r="D18" s="1">
        <f>70000*23*1</f>
        <v>1610000</v>
      </c>
      <c r="E18" t="s">
        <v>45</v>
      </c>
    </row>
    <row r="19" spans="1:5">
      <c r="A19" t="s">
        <v>4</v>
      </c>
      <c r="B19" t="s">
        <v>25</v>
      </c>
      <c r="C19" t="s">
        <v>46</v>
      </c>
      <c r="D19" s="1">
        <f>50000*2*4*6</f>
        <v>2400000</v>
      </c>
      <c r="E19" t="s">
        <v>47</v>
      </c>
    </row>
    <row r="20" spans="1:5">
      <c r="A20" t="s">
        <v>4</v>
      </c>
      <c r="B20" t="s">
        <v>11</v>
      </c>
      <c r="C20" t="s">
        <v>48</v>
      </c>
      <c r="D20" s="1">
        <f>100000*6</f>
        <v>600000</v>
      </c>
      <c r="E20" t="s">
        <v>49</v>
      </c>
    </row>
    <row r="21" spans="1:5">
      <c r="A21" t="s">
        <v>4</v>
      </c>
      <c r="B21" t="s">
        <v>11</v>
      </c>
      <c r="C21" t="s">
        <v>50</v>
      </c>
      <c r="D21" s="1">
        <f>200000+10000*6</f>
        <v>260000</v>
      </c>
      <c r="E21" t="s">
        <v>51</v>
      </c>
    </row>
    <row r="22" spans="1:5">
      <c r="A22" t="s">
        <v>4</v>
      </c>
      <c r="B22" t="s">
        <v>11</v>
      </c>
      <c r="C22" t="s">
        <v>54</v>
      </c>
      <c r="D22" s="1">
        <v>500000</v>
      </c>
      <c r="E22" t="s">
        <v>52</v>
      </c>
    </row>
    <row r="23" spans="1:5">
      <c r="A23" t="s">
        <v>4</v>
      </c>
      <c r="B23" t="s">
        <v>56</v>
      </c>
      <c r="C23" t="s">
        <v>57</v>
      </c>
      <c r="D23" s="1">
        <v>2000000</v>
      </c>
      <c r="E23" t="s">
        <v>58</v>
      </c>
    </row>
    <row r="24" spans="1:5">
      <c r="A24" t="s">
        <v>4</v>
      </c>
      <c r="B24" t="s">
        <v>11</v>
      </c>
      <c r="C24" t="s">
        <v>59</v>
      </c>
      <c r="D24" s="1">
        <v>1000000</v>
      </c>
      <c r="E24" t="s">
        <v>53</v>
      </c>
    </row>
    <row r="25" spans="1:5">
      <c r="A25" t="s">
        <v>4</v>
      </c>
      <c r="B25" t="s">
        <v>11</v>
      </c>
      <c r="C25" t="s">
        <v>60</v>
      </c>
      <c r="D25" s="1">
        <v>1500000</v>
      </c>
      <c r="E25" t="s">
        <v>61</v>
      </c>
    </row>
    <row r="26" spans="1:5">
      <c r="A26" t="s">
        <v>4</v>
      </c>
      <c r="B26" t="s">
        <v>63</v>
      </c>
      <c r="C26" t="s">
        <v>64</v>
      </c>
      <c r="D26" s="1">
        <v>3000000</v>
      </c>
      <c r="E26" t="s">
        <v>65</v>
      </c>
    </row>
    <row r="27" spans="1:5">
      <c r="A27" t="s">
        <v>4</v>
      </c>
      <c r="B27" t="s">
        <v>11</v>
      </c>
      <c r="C27" t="s">
        <v>66</v>
      </c>
      <c r="D27" s="1">
        <f>20000*25</f>
        <v>500000</v>
      </c>
      <c r="E27" t="s">
        <v>67</v>
      </c>
    </row>
    <row r="28" spans="1:5">
      <c r="A28" t="s">
        <v>4</v>
      </c>
      <c r="B28" t="s">
        <v>21</v>
      </c>
      <c r="C28" t="s">
        <v>71</v>
      </c>
      <c r="D28" s="1">
        <f>10000*40*3</f>
        <v>1200000</v>
      </c>
      <c r="E28" t="s">
        <v>72</v>
      </c>
    </row>
    <row r="29" spans="1:5">
      <c r="A29" t="s">
        <v>4</v>
      </c>
      <c r="B29" t="s">
        <v>89</v>
      </c>
      <c r="C29" t="s">
        <v>221</v>
      </c>
      <c r="D29" s="1">
        <v>1000000</v>
      </c>
      <c r="E29" t="s">
        <v>222</v>
      </c>
    </row>
    <row r="30" spans="1:5">
      <c r="A30" t="s">
        <v>4</v>
      </c>
      <c r="B30" t="s">
        <v>69</v>
      </c>
      <c r="C30" t="s">
        <v>225</v>
      </c>
      <c r="D30" s="1">
        <v>1000000</v>
      </c>
    </row>
    <row r="31" spans="1:5">
      <c r="A31" t="s">
        <v>4</v>
      </c>
      <c r="B31" t="s">
        <v>69</v>
      </c>
      <c r="C31" t="s">
        <v>224</v>
      </c>
      <c r="D31" s="1">
        <v>1000000</v>
      </c>
    </row>
    <row r="32" spans="1:5">
      <c r="A32" t="s">
        <v>4</v>
      </c>
      <c r="B32" t="s">
        <v>69</v>
      </c>
      <c r="C32" t="s">
        <v>227</v>
      </c>
      <c r="D32" s="1">
        <v>3000000</v>
      </c>
    </row>
    <row r="33" spans="1:5">
      <c r="A33" t="s">
        <v>4</v>
      </c>
      <c r="B33" t="s">
        <v>69</v>
      </c>
      <c r="C33" t="s">
        <v>226</v>
      </c>
      <c r="D33" s="1">
        <v>1000000</v>
      </c>
    </row>
    <row r="34" spans="1:5">
      <c r="A34" t="s">
        <v>4</v>
      </c>
      <c r="B34" t="s">
        <v>69</v>
      </c>
      <c r="C34" t="s">
        <v>228</v>
      </c>
      <c r="D34" s="1">
        <v>3000000</v>
      </c>
    </row>
    <row r="35" spans="1:5">
      <c r="A35" t="s">
        <v>74</v>
      </c>
      <c r="B35" t="s">
        <v>6</v>
      </c>
      <c r="C35" t="s">
        <v>78</v>
      </c>
      <c r="D35" s="1">
        <f>10000*5*2</f>
        <v>100000</v>
      </c>
      <c r="E35" t="s">
        <v>138</v>
      </c>
    </row>
    <row r="36" spans="1:5">
      <c r="A36" t="s">
        <v>74</v>
      </c>
      <c r="B36" t="s">
        <v>63</v>
      </c>
      <c r="C36" t="s">
        <v>79</v>
      </c>
      <c r="D36" s="1">
        <v>1000000</v>
      </c>
      <c r="E36" t="s">
        <v>114</v>
      </c>
    </row>
    <row r="37" spans="1:5">
      <c r="A37" t="s">
        <v>74</v>
      </c>
      <c r="B37" t="s">
        <v>63</v>
      </c>
      <c r="C37" t="s">
        <v>80</v>
      </c>
      <c r="D37" s="1">
        <v>500000</v>
      </c>
      <c r="E37" t="s">
        <v>115</v>
      </c>
    </row>
    <row r="38" spans="1:5">
      <c r="A38" t="s">
        <v>96</v>
      </c>
      <c r="B38" t="s">
        <v>11</v>
      </c>
      <c r="C38" t="s">
        <v>98</v>
      </c>
      <c r="D38" s="1">
        <v>200000</v>
      </c>
      <c r="E38" t="s">
        <v>113</v>
      </c>
    </row>
    <row r="39" spans="1:5">
      <c r="A39" t="s">
        <v>96</v>
      </c>
      <c r="B39" t="s">
        <v>91</v>
      </c>
      <c r="C39" t="s">
        <v>99</v>
      </c>
      <c r="D39" s="1">
        <v>6000000</v>
      </c>
      <c r="E39" t="s">
        <v>100</v>
      </c>
    </row>
    <row r="40" spans="1:5">
      <c r="A40" t="s">
        <v>96</v>
      </c>
      <c r="B40" t="s">
        <v>63</v>
      </c>
      <c r="C40" t="s">
        <v>139</v>
      </c>
      <c r="D40" s="1">
        <v>500000</v>
      </c>
      <c r="E40" t="s">
        <v>116</v>
      </c>
    </row>
    <row r="41" spans="1:5">
      <c r="A41" t="s">
        <v>96</v>
      </c>
      <c r="B41" t="s">
        <v>6</v>
      </c>
      <c r="C41" t="s">
        <v>140</v>
      </c>
      <c r="D41" s="1">
        <v>500000</v>
      </c>
      <c r="E41" t="s">
        <v>103</v>
      </c>
    </row>
    <row r="42" spans="1:5">
      <c r="A42" t="s">
        <v>96</v>
      </c>
      <c r="B42" t="s">
        <v>89</v>
      </c>
      <c r="C42" t="s">
        <v>141</v>
      </c>
      <c r="D42" s="1">
        <v>1000000</v>
      </c>
      <c r="E42" t="s">
        <v>117</v>
      </c>
    </row>
    <row r="43" spans="1:5">
      <c r="A43" t="s">
        <v>96</v>
      </c>
      <c r="B43" t="s">
        <v>63</v>
      </c>
      <c r="C43" t="s">
        <v>142</v>
      </c>
      <c r="D43" s="1">
        <v>2000000</v>
      </c>
      <c r="E43" t="s">
        <v>118</v>
      </c>
    </row>
    <row r="44" spans="1:5">
      <c r="A44" t="s">
        <v>96</v>
      </c>
      <c r="B44" t="s">
        <v>11</v>
      </c>
      <c r="C44" t="s">
        <v>143</v>
      </c>
      <c r="D44" s="1">
        <v>100000</v>
      </c>
      <c r="E44" t="s">
        <v>122</v>
      </c>
    </row>
    <row r="45" spans="1:5">
      <c r="A45" t="s">
        <v>96</v>
      </c>
      <c r="B45" t="s">
        <v>25</v>
      </c>
      <c r="C45" t="s">
        <v>144</v>
      </c>
      <c r="D45" s="1">
        <v>100000</v>
      </c>
      <c r="E45" t="s">
        <v>121</v>
      </c>
    </row>
    <row r="46" spans="1:5">
      <c r="A46" t="s">
        <v>96</v>
      </c>
      <c r="B46" t="s">
        <v>91</v>
      </c>
      <c r="C46" t="s">
        <v>104</v>
      </c>
      <c r="D46" s="1">
        <v>800000</v>
      </c>
      <c r="E46" t="s">
        <v>119</v>
      </c>
    </row>
    <row r="47" spans="1:5">
      <c r="A47" t="s">
        <v>96</v>
      </c>
      <c r="B47" t="s">
        <v>91</v>
      </c>
      <c r="C47" t="s">
        <v>105</v>
      </c>
      <c r="D47" s="1">
        <v>500000</v>
      </c>
      <c r="E47" t="s">
        <v>106</v>
      </c>
    </row>
    <row r="48" spans="1:5">
      <c r="A48" t="s">
        <v>96</v>
      </c>
      <c r="B48" t="s">
        <v>63</v>
      </c>
      <c r="C48" t="s">
        <v>107</v>
      </c>
      <c r="D48" s="1">
        <v>1000000</v>
      </c>
      <c r="E48" t="s">
        <v>120</v>
      </c>
    </row>
    <row r="49" spans="1:5">
      <c r="A49" t="s">
        <v>96</v>
      </c>
      <c r="B49" t="s">
        <v>63</v>
      </c>
      <c r="C49" t="s">
        <v>133</v>
      </c>
      <c r="D49" s="1">
        <v>2000000</v>
      </c>
      <c r="E49" t="s">
        <v>118</v>
      </c>
    </row>
    <row r="50" spans="1:5">
      <c r="A50" t="s">
        <v>96</v>
      </c>
      <c r="B50" t="s">
        <v>6</v>
      </c>
      <c r="C50" t="s">
        <v>134</v>
      </c>
      <c r="D50" s="1">
        <v>600000</v>
      </c>
      <c r="E50" t="s">
        <v>135</v>
      </c>
    </row>
    <row r="51" spans="1:5">
      <c r="A51" t="s">
        <v>96</v>
      </c>
      <c r="B51" t="s">
        <v>89</v>
      </c>
      <c r="C51" t="s">
        <v>136</v>
      </c>
      <c r="D51" s="1">
        <v>300000</v>
      </c>
      <c r="E51" t="s">
        <v>137</v>
      </c>
    </row>
    <row r="52" spans="1:5">
      <c r="A52" t="s">
        <v>109</v>
      </c>
      <c r="B52" t="s">
        <v>6</v>
      </c>
      <c r="C52" t="s">
        <v>110</v>
      </c>
      <c r="D52" s="1">
        <v>800000</v>
      </c>
      <c r="E52" t="s">
        <v>111</v>
      </c>
    </row>
    <row r="53" spans="1:5">
      <c r="A53" t="s">
        <v>109</v>
      </c>
      <c r="B53" t="s">
        <v>63</v>
      </c>
      <c r="C53" t="s">
        <v>112</v>
      </c>
      <c r="D53" s="1">
        <v>500000</v>
      </c>
      <c r="E53" t="s">
        <v>115</v>
      </c>
    </row>
    <row r="54" spans="1:5">
      <c r="A54" t="s">
        <v>109</v>
      </c>
      <c r="B54" t="s">
        <v>56</v>
      </c>
      <c r="C54" t="s">
        <v>147</v>
      </c>
      <c r="D54" s="1">
        <v>500000</v>
      </c>
      <c r="E54" t="s">
        <v>123</v>
      </c>
    </row>
    <row r="55" spans="1:5">
      <c r="A55" t="s">
        <v>109</v>
      </c>
      <c r="B55" t="s">
        <v>91</v>
      </c>
      <c r="C55" t="s">
        <v>148</v>
      </c>
      <c r="D55" s="1">
        <v>2000000</v>
      </c>
      <c r="E55" t="s">
        <v>124</v>
      </c>
    </row>
    <row r="56" spans="1:5">
      <c r="A56" t="s">
        <v>109</v>
      </c>
      <c r="B56" t="s">
        <v>91</v>
      </c>
      <c r="C56" t="s">
        <v>145</v>
      </c>
      <c r="D56" s="1">
        <v>1000000</v>
      </c>
      <c r="E56" t="s">
        <v>125</v>
      </c>
    </row>
    <row r="57" spans="1:5">
      <c r="A57" t="s">
        <v>109</v>
      </c>
      <c r="B57" t="s">
        <v>91</v>
      </c>
      <c r="C57" t="s">
        <v>146</v>
      </c>
      <c r="D57" s="1">
        <v>600000</v>
      </c>
      <c r="E57" t="s">
        <v>126</v>
      </c>
    </row>
    <row r="58" spans="1:5">
      <c r="A58" t="s">
        <v>109</v>
      </c>
      <c r="B58" t="s">
        <v>91</v>
      </c>
      <c r="C58" t="s">
        <v>153</v>
      </c>
      <c r="D58" s="1">
        <v>8000000</v>
      </c>
      <c r="E58" t="s">
        <v>127</v>
      </c>
    </row>
    <row r="59" spans="1:5">
      <c r="A59" t="s">
        <v>109</v>
      </c>
      <c r="B59" t="s">
        <v>25</v>
      </c>
      <c r="C59" t="s">
        <v>154</v>
      </c>
      <c r="D59" s="1">
        <v>2000000</v>
      </c>
      <c r="E59" t="s">
        <v>128</v>
      </c>
    </row>
    <row r="60" spans="1:5">
      <c r="A60" t="s">
        <v>102</v>
      </c>
      <c r="B60" t="s">
        <v>63</v>
      </c>
      <c r="C60" t="s">
        <v>97</v>
      </c>
      <c r="D60" s="1">
        <v>1000000</v>
      </c>
      <c r="E60" t="s">
        <v>129</v>
      </c>
    </row>
    <row r="61" spans="1:5">
      <c r="A61" t="s">
        <v>82</v>
      </c>
      <c r="B61" t="s">
        <v>63</v>
      </c>
      <c r="C61" t="s">
        <v>83</v>
      </c>
      <c r="D61" s="1">
        <v>200000</v>
      </c>
      <c r="E61" t="s">
        <v>130</v>
      </c>
    </row>
    <row r="62" spans="1:5">
      <c r="A62" t="s">
        <v>82</v>
      </c>
      <c r="B62" t="s">
        <v>63</v>
      </c>
      <c r="C62" t="s">
        <v>152</v>
      </c>
      <c r="D62" s="1">
        <v>200000</v>
      </c>
      <c r="E62" t="s">
        <v>131</v>
      </c>
    </row>
    <row r="63" spans="1:5">
      <c r="A63" t="s">
        <v>82</v>
      </c>
      <c r="B63" t="s">
        <v>63</v>
      </c>
      <c r="C63" t="s">
        <v>85</v>
      </c>
      <c r="D63" s="1">
        <v>200000</v>
      </c>
      <c r="E63" t="s">
        <v>132</v>
      </c>
    </row>
    <row r="64" spans="1:5">
      <c r="A64" t="s">
        <v>87</v>
      </c>
      <c r="B64" t="s">
        <v>91</v>
      </c>
      <c r="C64" t="s">
        <v>149</v>
      </c>
      <c r="D64" s="1">
        <v>3300000</v>
      </c>
      <c r="E64" t="s">
        <v>92</v>
      </c>
    </row>
    <row r="65" spans="1:5">
      <c r="A65" t="s">
        <v>87</v>
      </c>
      <c r="B65" t="s">
        <v>69</v>
      </c>
      <c r="C65" t="s">
        <v>150</v>
      </c>
      <c r="D65" s="1">
        <v>330000</v>
      </c>
      <c r="E65" t="s">
        <v>93</v>
      </c>
    </row>
    <row r="66" spans="1:5">
      <c r="A66" t="s">
        <v>87</v>
      </c>
      <c r="B66" t="s">
        <v>91</v>
      </c>
      <c r="C66" t="s">
        <v>151</v>
      </c>
      <c r="D66" s="1">
        <v>3300000</v>
      </c>
      <c r="E66" t="s">
        <v>94</v>
      </c>
    </row>
    <row r="67" spans="1:5">
      <c r="A67" t="s">
        <v>87</v>
      </c>
      <c r="B67" t="s">
        <v>69</v>
      </c>
      <c r="C67" t="s">
        <v>151</v>
      </c>
      <c r="D67" s="1">
        <v>330000</v>
      </c>
      <c r="E67" t="s">
        <v>93</v>
      </c>
    </row>
    <row r="68" spans="1:5">
      <c r="A68" t="s">
        <v>156</v>
      </c>
      <c r="B68" t="s">
        <v>68</v>
      </c>
      <c r="C68" t="s">
        <v>229</v>
      </c>
      <c r="D68" s="1">
        <v>300000</v>
      </c>
    </row>
    <row r="69" spans="1:5">
      <c r="A69" t="s">
        <v>156</v>
      </c>
      <c r="B69" t="s">
        <v>90</v>
      </c>
      <c r="C69" t="s">
        <v>157</v>
      </c>
      <c r="D69" s="1">
        <v>400000</v>
      </c>
    </row>
    <row r="70" spans="1:5">
      <c r="A70" t="s">
        <v>156</v>
      </c>
      <c r="B70" t="s">
        <v>90</v>
      </c>
      <c r="C70" s="1" t="s">
        <v>159</v>
      </c>
      <c r="D70" s="7">
        <v>900000</v>
      </c>
    </row>
    <row r="71" spans="1:5">
      <c r="A71" t="s">
        <v>156</v>
      </c>
      <c r="B71" t="s">
        <v>91</v>
      </c>
      <c r="C71" s="1" t="s">
        <v>160</v>
      </c>
      <c r="D71" s="7">
        <v>1800000</v>
      </c>
    </row>
    <row r="72" spans="1:5">
      <c r="A72" t="s">
        <v>156</v>
      </c>
      <c r="B72" t="s">
        <v>24</v>
      </c>
      <c r="C72" s="1" t="s">
        <v>161</v>
      </c>
      <c r="D72" s="7">
        <v>600000</v>
      </c>
    </row>
    <row r="73" spans="1:5">
      <c r="A73" t="s">
        <v>156</v>
      </c>
      <c r="B73" t="s">
        <v>68</v>
      </c>
      <c r="C73" s="1" t="s">
        <v>158</v>
      </c>
      <c r="D73" s="7">
        <v>500000</v>
      </c>
    </row>
    <row r="74" spans="1:5">
      <c r="A74" t="s">
        <v>168</v>
      </c>
      <c r="B74" t="s">
        <v>90</v>
      </c>
      <c r="C74" s="1" t="s">
        <v>169</v>
      </c>
      <c r="D74" s="7">
        <v>8800000</v>
      </c>
      <c r="E74" t="s">
        <v>162</v>
      </c>
    </row>
    <row r="75" spans="1:5">
      <c r="A75" t="s">
        <v>168</v>
      </c>
      <c r="B75" t="s">
        <v>5</v>
      </c>
      <c r="C75" t="s">
        <v>170</v>
      </c>
      <c r="D75" s="1">
        <v>1760000</v>
      </c>
      <c r="E75" t="s">
        <v>163</v>
      </c>
    </row>
    <row r="76" spans="1:5">
      <c r="A76" t="s">
        <v>168</v>
      </c>
      <c r="B76" t="s">
        <v>90</v>
      </c>
      <c r="C76" t="s">
        <v>171</v>
      </c>
      <c r="D76" s="1">
        <v>3000000</v>
      </c>
      <c r="E76" t="s">
        <v>164</v>
      </c>
    </row>
    <row r="77" spans="1:5">
      <c r="A77" t="s">
        <v>168</v>
      </c>
      <c r="B77" t="s">
        <v>91</v>
      </c>
      <c r="C77" t="s">
        <v>172</v>
      </c>
      <c r="D77" s="1">
        <v>7200000</v>
      </c>
      <c r="E77" t="s">
        <v>165</v>
      </c>
    </row>
    <row r="78" spans="1:5">
      <c r="A78" t="s">
        <v>168</v>
      </c>
      <c r="B78" t="s">
        <v>90</v>
      </c>
      <c r="C78" t="s">
        <v>173</v>
      </c>
      <c r="D78" s="1">
        <v>340000</v>
      </c>
    </row>
    <row r="79" spans="1:5">
      <c r="A79" t="s">
        <v>168</v>
      </c>
      <c r="B79" t="s">
        <v>62</v>
      </c>
      <c r="C79" t="s">
        <v>174</v>
      </c>
      <c r="D79" s="1">
        <v>250000</v>
      </c>
      <c r="E79" t="s">
        <v>166</v>
      </c>
    </row>
    <row r="80" spans="1:5">
      <c r="A80" t="s">
        <v>168</v>
      </c>
      <c r="B80" t="s">
        <v>90</v>
      </c>
      <c r="C80" t="s">
        <v>177</v>
      </c>
      <c r="D80" s="1">
        <v>1200000</v>
      </c>
      <c r="E80" t="s">
        <v>175</v>
      </c>
    </row>
    <row r="81" spans="1:5">
      <c r="A81" t="s">
        <v>168</v>
      </c>
      <c r="B81" t="s">
        <v>90</v>
      </c>
      <c r="C81" t="s">
        <v>177</v>
      </c>
      <c r="D81" s="1">
        <v>1200000</v>
      </c>
      <c r="E81" t="s">
        <v>175</v>
      </c>
    </row>
    <row r="82" spans="1:5">
      <c r="A82" t="s">
        <v>168</v>
      </c>
      <c r="B82" t="s">
        <v>90</v>
      </c>
      <c r="C82" t="s">
        <v>177</v>
      </c>
      <c r="D82" s="1">
        <v>300000</v>
      </c>
      <c r="E82" t="s">
        <v>176</v>
      </c>
    </row>
    <row r="83" spans="1:5">
      <c r="A83" t="s">
        <v>168</v>
      </c>
      <c r="B83" t="s">
        <v>91</v>
      </c>
      <c r="C83" t="s">
        <v>178</v>
      </c>
      <c r="D83" s="1">
        <v>200000</v>
      </c>
    </row>
    <row r="84" spans="1:5">
      <c r="A84" t="s">
        <v>180</v>
      </c>
      <c r="B84" t="s">
        <v>63</v>
      </c>
      <c r="C84" t="s">
        <v>181</v>
      </c>
      <c r="D84" s="1">
        <v>400000</v>
      </c>
    </row>
    <row r="85" spans="1:5">
      <c r="A85" t="s">
        <v>180</v>
      </c>
      <c r="B85" t="s">
        <v>62</v>
      </c>
      <c r="C85" t="s">
        <v>182</v>
      </c>
      <c r="D85" s="1">
        <v>100000</v>
      </c>
    </row>
    <row r="86" spans="1:5">
      <c r="A86" t="s">
        <v>180</v>
      </c>
      <c r="B86" t="s">
        <v>20</v>
      </c>
      <c r="C86" t="s">
        <v>183</v>
      </c>
      <c r="D86" s="1">
        <v>230000</v>
      </c>
    </row>
    <row r="87" spans="1:5">
      <c r="A87" t="s">
        <v>180</v>
      </c>
      <c r="B87" t="s">
        <v>24</v>
      </c>
      <c r="C87" t="s">
        <v>184</v>
      </c>
      <c r="D87" s="1">
        <v>170000</v>
      </c>
    </row>
    <row r="88" spans="1:5">
      <c r="A88" t="s">
        <v>180</v>
      </c>
      <c r="B88" t="s">
        <v>24</v>
      </c>
      <c r="C88" t="s">
        <v>185</v>
      </c>
      <c r="D88" s="1">
        <v>150000</v>
      </c>
    </row>
    <row r="89" spans="1:5">
      <c r="A89" t="s">
        <v>180</v>
      </c>
      <c r="B89" t="s">
        <v>24</v>
      </c>
      <c r="C89" t="s">
        <v>186</v>
      </c>
      <c r="D89" s="1">
        <v>690000</v>
      </c>
    </row>
    <row r="90" spans="1:5">
      <c r="A90" t="s">
        <v>180</v>
      </c>
      <c r="B90" t="s">
        <v>68</v>
      </c>
      <c r="C90" t="s">
        <v>187</v>
      </c>
      <c r="D90" s="1">
        <v>100000</v>
      </c>
    </row>
    <row r="91" spans="1:5">
      <c r="A91" t="s">
        <v>189</v>
      </c>
      <c r="B91" t="s">
        <v>20</v>
      </c>
      <c r="C91" t="s">
        <v>190</v>
      </c>
      <c r="D91" s="1">
        <v>100000</v>
      </c>
    </row>
    <row r="92" spans="1:5">
      <c r="A92" t="s">
        <v>189</v>
      </c>
      <c r="B92" t="s">
        <v>88</v>
      </c>
      <c r="C92" t="s">
        <v>191</v>
      </c>
      <c r="D92" s="1">
        <v>200000</v>
      </c>
    </row>
    <row r="93" spans="1:5">
      <c r="A93" t="s">
        <v>189</v>
      </c>
      <c r="B93" t="s">
        <v>10</v>
      </c>
      <c r="C93" t="s">
        <v>192</v>
      </c>
      <c r="D93" s="1">
        <v>100000</v>
      </c>
    </row>
    <row r="94" spans="1:5">
      <c r="A94" t="s">
        <v>189</v>
      </c>
      <c r="B94" t="s">
        <v>62</v>
      </c>
      <c r="C94" t="s">
        <v>193</v>
      </c>
      <c r="D94" s="1">
        <v>100000</v>
      </c>
    </row>
    <row r="95" spans="1:5">
      <c r="A95" t="s">
        <v>189</v>
      </c>
      <c r="B95" t="s">
        <v>62</v>
      </c>
      <c r="C95" t="s">
        <v>194</v>
      </c>
      <c r="D95" s="1">
        <v>100000</v>
      </c>
    </row>
    <row r="96" spans="1:5">
      <c r="A96" t="s">
        <v>189</v>
      </c>
      <c r="B96" t="s">
        <v>62</v>
      </c>
      <c r="C96" t="s">
        <v>195</v>
      </c>
      <c r="D96" s="1">
        <v>50000</v>
      </c>
    </row>
    <row r="97" spans="1:4">
      <c r="A97" t="s">
        <v>189</v>
      </c>
      <c r="B97" t="s">
        <v>20</v>
      </c>
      <c r="C97" t="s">
        <v>196</v>
      </c>
      <c r="D97" s="1">
        <v>100000</v>
      </c>
    </row>
    <row r="98" spans="1:4">
      <c r="A98" t="s">
        <v>189</v>
      </c>
      <c r="B98" t="s">
        <v>10</v>
      </c>
      <c r="C98" t="s">
        <v>197</v>
      </c>
      <c r="D98" s="1">
        <v>150000</v>
      </c>
    </row>
    <row r="99" spans="1:4">
      <c r="A99" t="s">
        <v>189</v>
      </c>
      <c r="B99" t="s">
        <v>10</v>
      </c>
      <c r="C99" t="s">
        <v>198</v>
      </c>
      <c r="D99" s="1">
        <v>150000</v>
      </c>
    </row>
    <row r="100" spans="1:4">
      <c r="A100" t="s">
        <v>189</v>
      </c>
      <c r="B100" t="s">
        <v>62</v>
      </c>
      <c r="C100" t="s">
        <v>199</v>
      </c>
      <c r="D100" s="1">
        <v>50000</v>
      </c>
    </row>
    <row r="101" spans="1:4">
      <c r="A101" t="s">
        <v>220</v>
      </c>
      <c r="B101" t="s">
        <v>90</v>
      </c>
      <c r="C101" t="s">
        <v>200</v>
      </c>
      <c r="D101" s="1">
        <v>1650000</v>
      </c>
    </row>
    <row r="102" spans="1:4">
      <c r="A102" t="s">
        <v>220</v>
      </c>
      <c r="B102" t="s">
        <v>90</v>
      </c>
      <c r="C102" t="s">
        <v>201</v>
      </c>
      <c r="D102" s="1">
        <v>750000</v>
      </c>
    </row>
    <row r="103" spans="1:4">
      <c r="A103" t="s">
        <v>220</v>
      </c>
      <c r="B103" t="s">
        <v>90</v>
      </c>
      <c r="C103" t="s">
        <v>202</v>
      </c>
      <c r="D103" s="1">
        <v>2908500</v>
      </c>
    </row>
    <row r="104" spans="1:4">
      <c r="A104" t="s">
        <v>220</v>
      </c>
      <c r="B104" t="s">
        <v>90</v>
      </c>
      <c r="C104" t="s">
        <v>203</v>
      </c>
      <c r="D104" s="1">
        <v>200000</v>
      </c>
    </row>
    <row r="105" spans="1:4">
      <c r="A105" t="s">
        <v>220</v>
      </c>
      <c r="B105" t="s">
        <v>90</v>
      </c>
      <c r="C105" t="s">
        <v>204</v>
      </c>
      <c r="D105" s="1">
        <v>141500</v>
      </c>
    </row>
    <row r="106" spans="1:4">
      <c r="A106" t="s">
        <v>220</v>
      </c>
      <c r="B106" t="s">
        <v>90</v>
      </c>
      <c r="C106" t="s">
        <v>205</v>
      </c>
      <c r="D106" s="1">
        <v>100000</v>
      </c>
    </row>
    <row r="107" spans="1:4">
      <c r="A107" t="s">
        <v>220</v>
      </c>
      <c r="B107" t="s">
        <v>90</v>
      </c>
      <c r="C107" t="s">
        <v>206</v>
      </c>
      <c r="D107" s="1">
        <v>300000</v>
      </c>
    </row>
    <row r="108" spans="1:4">
      <c r="A108" t="s">
        <v>220</v>
      </c>
      <c r="B108" t="s">
        <v>90</v>
      </c>
      <c r="C108" t="s">
        <v>207</v>
      </c>
      <c r="D108" s="1">
        <v>300000</v>
      </c>
    </row>
    <row r="109" spans="1:4">
      <c r="A109" t="s">
        <v>220</v>
      </c>
      <c r="B109" t="s">
        <v>90</v>
      </c>
      <c r="C109" t="s">
        <v>208</v>
      </c>
      <c r="D109" s="1">
        <v>700000</v>
      </c>
    </row>
    <row r="110" spans="1:4">
      <c r="A110" t="s">
        <v>220</v>
      </c>
      <c r="B110" t="s">
        <v>90</v>
      </c>
      <c r="C110" t="s">
        <v>209</v>
      </c>
      <c r="D110" s="1">
        <v>72000</v>
      </c>
    </row>
    <row r="111" spans="1:4">
      <c r="A111" t="s">
        <v>220</v>
      </c>
      <c r="B111" t="s">
        <v>90</v>
      </c>
      <c r="C111" t="s">
        <v>210</v>
      </c>
      <c r="D111" s="1">
        <v>208000</v>
      </c>
    </row>
    <row r="112" spans="1:4">
      <c r="A112" t="s">
        <v>220</v>
      </c>
      <c r="B112" t="s">
        <v>90</v>
      </c>
      <c r="C112" t="s">
        <v>211</v>
      </c>
      <c r="D112" s="1">
        <v>1380000</v>
      </c>
    </row>
    <row r="113" spans="1:4">
      <c r="A113" t="s">
        <v>220</v>
      </c>
      <c r="B113" t="s">
        <v>90</v>
      </c>
      <c r="C113" t="s">
        <v>212</v>
      </c>
      <c r="D113" s="1">
        <v>150000</v>
      </c>
    </row>
    <row r="114" spans="1:4">
      <c r="A114" t="s">
        <v>220</v>
      </c>
      <c r="B114" t="s">
        <v>90</v>
      </c>
      <c r="C114" t="s">
        <v>213</v>
      </c>
      <c r="D114" s="1">
        <v>500000</v>
      </c>
    </row>
    <row r="115" spans="1:4">
      <c r="A115" t="s">
        <v>220</v>
      </c>
      <c r="B115" t="s">
        <v>90</v>
      </c>
      <c r="C115" t="s">
        <v>214</v>
      </c>
      <c r="D115" s="1">
        <v>2030000</v>
      </c>
    </row>
    <row r="116" spans="1:4">
      <c r="A116" t="s">
        <v>220</v>
      </c>
      <c r="B116" t="s">
        <v>90</v>
      </c>
      <c r="C116" t="s">
        <v>215</v>
      </c>
      <c r="D116" s="1">
        <v>1800000</v>
      </c>
    </row>
    <row r="117" spans="1:4">
      <c r="A117" t="s">
        <v>220</v>
      </c>
      <c r="B117" t="s">
        <v>90</v>
      </c>
      <c r="C117" t="s">
        <v>216</v>
      </c>
      <c r="D117" s="1">
        <v>600000</v>
      </c>
    </row>
    <row r="118" spans="1:4">
      <c r="A118" t="s">
        <v>220</v>
      </c>
      <c r="B118" t="s">
        <v>90</v>
      </c>
      <c r="C118" t="s">
        <v>217</v>
      </c>
      <c r="D118" s="1">
        <v>210000</v>
      </c>
    </row>
    <row r="119" spans="1:4">
      <c r="A119" t="s">
        <v>220</v>
      </c>
      <c r="B119" t="s">
        <v>90</v>
      </c>
      <c r="C119" t="s">
        <v>218</v>
      </c>
      <c r="D119" s="1">
        <v>1000000</v>
      </c>
    </row>
    <row r="120" spans="1:4">
      <c r="A120" t="s">
        <v>156</v>
      </c>
      <c r="B120" t="s">
        <v>21</v>
      </c>
      <c r="C120" t="s">
        <v>230</v>
      </c>
      <c r="D120" s="1">
        <f>10000*3*24</f>
        <v>720000</v>
      </c>
    </row>
    <row r="121" spans="1:4">
      <c r="A121" t="s">
        <v>156</v>
      </c>
      <c r="B121" t="s">
        <v>21</v>
      </c>
      <c r="C121" t="s">
        <v>231</v>
      </c>
      <c r="D121" s="1">
        <f>10000*3*6</f>
        <v>180000</v>
      </c>
    </row>
    <row r="122" spans="1:4">
      <c r="A122" t="s">
        <v>156</v>
      </c>
      <c r="B122" t="s">
        <v>25</v>
      </c>
      <c r="C122" t="s">
        <v>232</v>
      </c>
      <c r="D122" s="1">
        <v>300000</v>
      </c>
    </row>
    <row r="123" spans="1:4">
      <c r="A123" t="s">
        <v>156</v>
      </c>
      <c r="B123" t="s">
        <v>11</v>
      </c>
      <c r="C123" t="s">
        <v>233</v>
      </c>
      <c r="D123" s="1">
        <v>150000</v>
      </c>
    </row>
    <row r="124" spans="1:4">
      <c r="A124" t="s">
        <v>156</v>
      </c>
      <c r="B124" t="s">
        <v>56</v>
      </c>
      <c r="C124" t="s">
        <v>234</v>
      </c>
      <c r="D124" s="1">
        <v>300000</v>
      </c>
    </row>
    <row r="125" spans="1:4">
      <c r="A125" t="s">
        <v>156</v>
      </c>
      <c r="B125" t="s">
        <v>25</v>
      </c>
      <c r="C125" t="s">
        <v>235</v>
      </c>
      <c r="D125" s="1">
        <f>30000*3</f>
        <v>90000</v>
      </c>
    </row>
  </sheetData>
  <autoFilter ref="A1:E119" xr:uid="{956EDEE7-4359-8B4E-82F4-5F5084FFA434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ED51-1ACC-A044-9042-8FB91BF36D71}">
  <dimension ref="A1:C9"/>
  <sheetViews>
    <sheetView workbookViewId="0">
      <selection activeCell="B4" sqref="B4"/>
    </sheetView>
  </sheetViews>
  <sheetFormatPr baseColWidth="10" defaultRowHeight="18"/>
  <cols>
    <col min="1" max="1" width="31.85546875" bestFit="1" customWidth="1"/>
    <col min="2" max="2" width="12.7109375" bestFit="1" customWidth="1"/>
    <col min="3" max="3" width="41.28515625" customWidth="1"/>
  </cols>
  <sheetData>
    <row r="1" spans="1:3">
      <c r="A1" t="s">
        <v>240</v>
      </c>
      <c r="B1" t="s">
        <v>241</v>
      </c>
      <c r="C1" t="s">
        <v>84</v>
      </c>
    </row>
    <row r="2" spans="1:3">
      <c r="A2" t="s">
        <v>247</v>
      </c>
      <c r="B2" s="1">
        <v>15000000</v>
      </c>
      <c r="C2" t="s">
        <v>242</v>
      </c>
    </row>
    <row r="3" spans="1:3">
      <c r="A3" t="s">
        <v>248</v>
      </c>
      <c r="B3" s="1">
        <f>34000*3300</f>
        <v>112200000</v>
      </c>
      <c r="C3" t="s">
        <v>251</v>
      </c>
    </row>
    <row r="4" spans="1:3" ht="38">
      <c r="A4" t="s">
        <v>236</v>
      </c>
      <c r="B4" s="1">
        <v>10000000</v>
      </c>
      <c r="C4" s="9" t="s">
        <v>244</v>
      </c>
    </row>
    <row r="5" spans="1:3">
      <c r="A5" t="s">
        <v>237</v>
      </c>
      <c r="B5" s="1">
        <f>15000*90</f>
        <v>1350000</v>
      </c>
      <c r="C5" t="s">
        <v>243</v>
      </c>
    </row>
    <row r="6" spans="1:3">
      <c r="A6" t="s">
        <v>238</v>
      </c>
      <c r="B6" s="1">
        <v>5000000</v>
      </c>
      <c r="C6" t="s">
        <v>246</v>
      </c>
    </row>
    <row r="7" spans="1:3">
      <c r="A7" t="s">
        <v>239</v>
      </c>
      <c r="B7" s="1">
        <v>200000</v>
      </c>
    </row>
    <row r="8" spans="1:3">
      <c r="A8" t="s">
        <v>249</v>
      </c>
      <c r="B8" s="1">
        <v>65840000</v>
      </c>
      <c r="C8" t="s">
        <v>250</v>
      </c>
    </row>
    <row r="9" spans="1:3">
      <c r="A9" t="s">
        <v>245</v>
      </c>
      <c r="B9" s="1">
        <f>SUM(B2:B8)</f>
        <v>209590000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요약</vt:lpstr>
      <vt:lpstr>세부내역</vt:lpstr>
      <vt:lpstr>수입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2022-02-14T18:47:30Z</dcterms:created>
  <dcterms:modified xsi:type="dcterms:W3CDTF">2022-02-17T18:14:13Z</dcterms:modified>
</cp:coreProperties>
</file>