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0fe02b4181869d/SchoolWork/Stanford Grad/Projects/Covert Lab/Oceans/rpom-fba/data/media/"/>
    </mc:Choice>
  </mc:AlternateContent>
  <xr:revisionPtr revIDLastSave="33" documentId="13_ncr:40009_{E21D41EA-788D-4CC0-A392-F75E73FCC7B9}" xr6:coauthVersionLast="47" xr6:coauthVersionMax="47" xr10:uidLastSave="{83EDA380-AF10-411C-BDB9-03021CF1D94E}"/>
  <bookViews>
    <workbookView xWindow="-90" yWindow="0" windowWidth="12980" windowHeight="15370" xr2:uid="{00000000-000D-0000-FFFF-FFFF00000000}"/>
  </bookViews>
  <sheets>
    <sheet name="L1_minimal_medium_composi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2" i="1" l="1"/>
  <c r="K25" i="1" s="1"/>
  <c r="E25" i="1"/>
  <c r="G25" i="1" s="1"/>
  <c r="H25" i="1" s="1"/>
  <c r="E24" i="1"/>
  <c r="G24" i="1" s="1"/>
  <c r="H24" i="1" s="1"/>
  <c r="E23" i="1"/>
  <c r="G23" i="1" s="1"/>
  <c r="H23" i="1" s="1"/>
  <c r="E22" i="1"/>
  <c r="G22" i="1" s="1"/>
  <c r="H22" i="1" s="1"/>
  <c r="E21" i="1"/>
  <c r="G21" i="1" s="1"/>
  <c r="H21" i="1" s="1"/>
  <c r="E20" i="1"/>
  <c r="G20" i="1" s="1"/>
  <c r="H20" i="1" s="1"/>
  <c r="G15" i="1"/>
  <c r="H15" i="1" s="1"/>
  <c r="G19" i="1"/>
  <c r="H19" i="1" s="1"/>
  <c r="E18" i="1"/>
  <c r="G18" i="1" s="1"/>
  <c r="H18" i="1" s="1"/>
  <c r="E19" i="1"/>
  <c r="E17" i="1"/>
  <c r="G17" i="1" s="1"/>
  <c r="H17" i="1" s="1"/>
  <c r="E16" i="1"/>
  <c r="G16" i="1" s="1"/>
  <c r="H16" i="1" s="1"/>
  <c r="E15" i="1"/>
  <c r="E14" i="1"/>
  <c r="G14" i="1" s="1"/>
  <c r="H14" i="1" s="1"/>
  <c r="E13" i="1"/>
  <c r="G13" i="1" s="1"/>
  <c r="H13" i="1" s="1"/>
  <c r="I13" i="1" s="1"/>
  <c r="D3" i="1"/>
  <c r="I7" i="1"/>
  <c r="I8" i="1"/>
  <c r="I6" i="1"/>
  <c r="I4" i="1"/>
  <c r="I5" i="1"/>
  <c r="I3" i="1"/>
  <c r="D4" i="1"/>
  <c r="D5" i="1"/>
  <c r="D6" i="1"/>
  <c r="D7" i="1"/>
  <c r="D8" i="1"/>
  <c r="D9" i="1"/>
  <c r="I18" i="1" l="1"/>
  <c r="I14" i="1"/>
  <c r="I15" i="1"/>
  <c r="I20" i="1"/>
  <c r="I16" i="1"/>
  <c r="I21" i="1"/>
  <c r="I17" i="1"/>
  <c r="I22" i="1"/>
  <c r="I19" i="1"/>
  <c r="I23" i="1"/>
  <c r="I24" i="1"/>
  <c r="I25" i="1"/>
</calcChain>
</file>

<file path=xl/sharedStrings.xml><?xml version="1.0" encoding="utf-8"?>
<sst xmlns="http://schemas.openxmlformats.org/spreadsheetml/2006/main" count="175" uniqueCount="108">
  <si>
    <t>Solution 1 (500 ml):</t>
  </si>
  <si>
    <t>Compound</t>
  </si>
  <si>
    <t>(g/L)</t>
  </si>
  <si>
    <t>NaCl</t>
  </si>
  <si>
    <r>
      <t>Na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SO</t>
    </r>
    <r>
      <rPr>
        <vertAlign val="subscript"/>
        <sz val="12"/>
        <color theme="1"/>
        <rFont val="Times New Roman"/>
        <family val="1"/>
      </rPr>
      <t>4</t>
    </r>
  </si>
  <si>
    <t>KCl</t>
  </si>
  <si>
    <t>Kbr</t>
  </si>
  <si>
    <r>
      <t>H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BO</t>
    </r>
    <r>
      <rPr>
        <vertAlign val="subscript"/>
        <sz val="12"/>
        <color theme="1"/>
        <rFont val="Times New Roman"/>
        <family val="1"/>
      </rPr>
      <t>3</t>
    </r>
  </si>
  <si>
    <t>NaF</t>
  </si>
  <si>
    <r>
      <t>NaHCO</t>
    </r>
    <r>
      <rPr>
        <vertAlign val="subscript"/>
        <sz val="12"/>
        <color theme="1"/>
        <rFont val="Times New Roman"/>
        <family val="1"/>
      </rPr>
      <t>3</t>
    </r>
  </si>
  <si>
    <t>Solution 2 (500 ml):</t>
  </si>
  <si>
    <r>
      <t>MgCl2·6H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</t>
    </r>
  </si>
  <si>
    <r>
      <t>CaCl2·2H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</t>
    </r>
  </si>
  <si>
    <r>
      <t>SrCl2·6H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</t>
    </r>
  </si>
  <si>
    <r>
      <t>NaNO</t>
    </r>
    <r>
      <rPr>
        <vertAlign val="subscript"/>
        <sz val="12"/>
        <color theme="1"/>
        <rFont val="Times New Roman"/>
        <family val="1"/>
      </rPr>
      <t>3</t>
    </r>
  </si>
  <si>
    <t>1 ml</t>
  </si>
  <si>
    <r>
      <t>NaH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PO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·H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</t>
    </r>
  </si>
  <si>
    <r>
      <t>Na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SiO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· 9H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O </t>
    </r>
    <r>
      <rPr>
        <i/>
        <sz val="8"/>
        <color theme="1"/>
        <rFont val="Times New Roman"/>
        <family val="1"/>
      </rPr>
      <t>(Only add if the phytoplankton requires silicates).</t>
    </r>
  </si>
  <si>
    <t>L1 medium components</t>
  </si>
  <si>
    <t>Component</t>
  </si>
  <si>
    <t>Stock Solution</t>
  </si>
  <si>
    <t>Quantity</t>
  </si>
  <si>
    <t>Molar Concentration in Final Medium</t>
  </si>
  <si>
    <t xml:space="preserve">1 mL </t>
  </si>
  <si>
    <r>
      <t>8.82 x 10</t>
    </r>
    <r>
      <rPr>
        <vertAlign val="superscript"/>
        <sz val="12"/>
        <color theme="1"/>
        <rFont val="Times New Roman"/>
        <family val="1"/>
      </rPr>
      <t>-4</t>
    </r>
    <r>
      <rPr>
        <sz val="12"/>
        <color theme="1"/>
        <rFont val="Times New Roman"/>
        <family val="1"/>
      </rPr>
      <t xml:space="preserve"> M</t>
    </r>
  </si>
  <si>
    <r>
      <t>NaH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PO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· 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</t>
    </r>
  </si>
  <si>
    <t>1 mL</t>
  </si>
  <si>
    <r>
      <t>3.62 x 10</t>
    </r>
    <r>
      <rPr>
        <vertAlign val="superscript"/>
        <sz val="12"/>
        <color theme="1"/>
        <rFont val="Times New Roman"/>
        <family val="1"/>
      </rPr>
      <t>-5</t>
    </r>
    <r>
      <rPr>
        <sz val="12"/>
        <color theme="1"/>
        <rFont val="Times New Roman"/>
        <family val="1"/>
      </rPr>
      <t xml:space="preserve"> M</t>
    </r>
  </si>
  <si>
    <r>
      <t>Na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SiO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 xml:space="preserve"> · 9 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</t>
    </r>
  </si>
  <si>
    <r>
      <t>1.06 x 10</t>
    </r>
    <r>
      <rPr>
        <vertAlign val="superscript"/>
        <sz val="12"/>
        <color theme="1"/>
        <rFont val="Times New Roman"/>
        <family val="1"/>
      </rPr>
      <t>-4</t>
    </r>
    <r>
      <rPr>
        <sz val="12"/>
        <color theme="1"/>
        <rFont val="Times New Roman"/>
        <family val="1"/>
      </rPr>
      <t xml:space="preserve"> M</t>
    </r>
  </si>
  <si>
    <t>trace element solution</t>
  </si>
  <si>
    <t>See recipe below</t>
  </si>
  <si>
    <t>-</t>
  </si>
  <si>
    <t>vitamin solution</t>
  </si>
  <si>
    <t>0.5 mL</t>
  </si>
  <si>
    <r>
      <t>Na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EDTA · 2H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</si>
  <si>
    <t>4.36 g</t>
  </si>
  <si>
    <r>
      <t>1.17 x 10</t>
    </r>
    <r>
      <rPr>
        <vertAlign val="superscript"/>
        <sz val="11"/>
        <color theme="1"/>
        <rFont val="Times New Roman"/>
        <family val="1"/>
      </rPr>
      <t>-5</t>
    </r>
    <r>
      <rPr>
        <sz val="11"/>
        <color theme="1"/>
        <rFont val="Times New Roman"/>
        <family val="1"/>
      </rPr>
      <t xml:space="preserve"> M</t>
    </r>
  </si>
  <si>
    <r>
      <t>FeCl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 xml:space="preserve"> · 6H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</si>
  <si>
    <t>3.15 g</t>
  </si>
  <si>
    <r>
      <t>MnCl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·4 H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</si>
  <si>
    <r>
      <t>178.10 g L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 xml:space="preserve"> dH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</si>
  <si>
    <r>
      <t>9.09 x 10</t>
    </r>
    <r>
      <rPr>
        <vertAlign val="superscript"/>
        <sz val="11"/>
        <color theme="1"/>
        <rFont val="Times New Roman"/>
        <family val="1"/>
      </rPr>
      <t>-7</t>
    </r>
    <r>
      <rPr>
        <sz val="11"/>
        <color theme="1"/>
        <rFont val="Times New Roman"/>
        <family val="1"/>
      </rPr>
      <t xml:space="preserve"> M</t>
    </r>
  </si>
  <si>
    <r>
      <t>ZnSO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 xml:space="preserve"> · 7H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</si>
  <si>
    <r>
      <t>23.00 g L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 xml:space="preserve"> dH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</si>
  <si>
    <r>
      <t>8.00 x 10</t>
    </r>
    <r>
      <rPr>
        <vertAlign val="superscript"/>
        <sz val="11"/>
        <color theme="1"/>
        <rFont val="Times New Roman"/>
        <family val="1"/>
      </rPr>
      <t>-8</t>
    </r>
    <r>
      <rPr>
        <sz val="11"/>
        <color theme="1"/>
        <rFont val="Times New Roman"/>
        <family val="1"/>
      </rPr>
      <t xml:space="preserve"> M</t>
    </r>
  </si>
  <si>
    <r>
      <t>CoCl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· 6H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</si>
  <si>
    <r>
      <t>11.90 g L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 xml:space="preserve"> dH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</si>
  <si>
    <r>
      <t>5.00 x 10</t>
    </r>
    <r>
      <rPr>
        <vertAlign val="superscript"/>
        <sz val="11"/>
        <color theme="1"/>
        <rFont val="Times New Roman"/>
        <family val="1"/>
      </rPr>
      <t>-8</t>
    </r>
    <r>
      <rPr>
        <sz val="11"/>
        <color theme="1"/>
        <rFont val="Times New Roman"/>
        <family val="1"/>
      </rPr>
      <t xml:space="preserve"> M</t>
    </r>
  </si>
  <si>
    <r>
      <t>CuSO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 xml:space="preserve"> · 5H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</si>
  <si>
    <r>
      <t>2.50 g L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 xml:space="preserve"> dH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</si>
  <si>
    <r>
      <t>1.00 x 10</t>
    </r>
    <r>
      <rPr>
        <vertAlign val="superscript"/>
        <sz val="11"/>
        <color theme="1"/>
        <rFont val="Times New Roman"/>
        <family val="1"/>
      </rPr>
      <t>-8</t>
    </r>
    <r>
      <rPr>
        <sz val="11"/>
        <color theme="1"/>
        <rFont val="Times New Roman"/>
        <family val="1"/>
      </rPr>
      <t xml:space="preserve"> M</t>
    </r>
  </si>
  <si>
    <r>
      <t>Na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MoO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 xml:space="preserve"> · 2H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</si>
  <si>
    <r>
      <t>19.9 g L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 xml:space="preserve"> dH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</si>
  <si>
    <r>
      <t>8.22 x 10</t>
    </r>
    <r>
      <rPr>
        <vertAlign val="superscript"/>
        <sz val="11"/>
        <color theme="1"/>
        <rFont val="Times New Roman"/>
        <family val="1"/>
      </rPr>
      <t>-8</t>
    </r>
    <r>
      <rPr>
        <sz val="11"/>
        <color theme="1"/>
        <rFont val="Times New Roman"/>
        <family val="1"/>
      </rPr>
      <t xml:space="preserve"> M</t>
    </r>
  </si>
  <si>
    <r>
      <t>H2SeO</t>
    </r>
    <r>
      <rPr>
        <vertAlign val="subscript"/>
        <sz val="11"/>
        <color theme="1"/>
        <rFont val="Times New Roman"/>
        <family val="1"/>
      </rPr>
      <t>3</t>
    </r>
  </si>
  <si>
    <r>
      <t>1.29 g L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 xml:space="preserve"> dH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</si>
  <si>
    <r>
      <t>NiSO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 xml:space="preserve"> · 6H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</si>
  <si>
    <r>
      <t>2.63 g L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 xml:space="preserve"> dH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</si>
  <si>
    <r>
      <t>Na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VO</t>
    </r>
    <r>
      <rPr>
        <vertAlign val="subscript"/>
        <sz val="11"/>
        <color theme="1"/>
        <rFont val="Times New Roman"/>
        <family val="1"/>
      </rPr>
      <t>4</t>
    </r>
  </si>
  <si>
    <r>
      <t>1.84 g L</t>
    </r>
    <r>
      <rPr>
        <vertAlign val="superscript"/>
        <sz val="11"/>
        <color theme="1"/>
        <rFont val="Times New Roman"/>
        <family val="1"/>
      </rPr>
      <t xml:space="preserve">-1 </t>
    </r>
    <r>
      <rPr>
        <sz val="11"/>
        <color theme="1"/>
        <rFont val="Times New Roman"/>
        <family val="1"/>
      </rPr>
      <t>dH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</si>
  <si>
    <r>
      <t>1.94 g L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 xml:space="preserve"> dH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</si>
  <si>
    <r>
      <t xml:space="preserve">f/2 Vitamin Solution </t>
    </r>
    <r>
      <rPr>
        <sz val="11"/>
        <color theme="1"/>
        <rFont val="Times New Roman"/>
        <family val="1"/>
      </rPr>
      <t>(modified from Bigelow: NCMAM Center)</t>
    </r>
  </si>
  <si>
    <t>Primary Stock Solution</t>
  </si>
  <si>
    <r>
      <t>thiamine · HCl (vit. B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)</t>
    </r>
  </si>
  <si>
    <t>200 mg</t>
  </si>
  <si>
    <r>
      <t>2.96 x 10</t>
    </r>
    <r>
      <rPr>
        <vertAlign val="superscript"/>
        <sz val="11"/>
        <color theme="1"/>
        <rFont val="Times New Roman"/>
        <family val="1"/>
      </rPr>
      <t>-7</t>
    </r>
    <r>
      <rPr>
        <sz val="11"/>
        <color theme="1"/>
        <rFont val="Times New Roman"/>
        <family val="1"/>
      </rPr>
      <t xml:space="preserve"> M</t>
    </r>
  </si>
  <si>
    <t>biotin (vit. H)</t>
  </si>
  <si>
    <r>
      <t>0.1g L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 xml:space="preserve"> dH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</si>
  <si>
    <t>10 mL</t>
  </si>
  <si>
    <r>
      <t>2.05 x 10</t>
    </r>
    <r>
      <rPr>
        <vertAlign val="superscript"/>
        <sz val="11"/>
        <color theme="1"/>
        <rFont val="Times New Roman"/>
        <family val="1"/>
      </rPr>
      <t>-9</t>
    </r>
    <r>
      <rPr>
        <sz val="11"/>
        <color theme="1"/>
        <rFont val="Times New Roman"/>
        <family val="1"/>
      </rPr>
      <t xml:space="preserve"> M</t>
    </r>
  </si>
  <si>
    <r>
      <t>cyanocobalamin (vit. B</t>
    </r>
    <r>
      <rPr>
        <vertAlign val="subscript"/>
        <sz val="11"/>
        <color theme="1"/>
        <rFont val="Times New Roman"/>
        <family val="1"/>
      </rPr>
      <t>12</t>
    </r>
    <r>
      <rPr>
        <sz val="11"/>
        <color theme="1"/>
        <rFont val="Times New Roman"/>
        <family val="1"/>
      </rPr>
      <t>)</t>
    </r>
  </si>
  <si>
    <r>
      <t>1.0 g L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dH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O</t>
    </r>
  </si>
  <si>
    <r>
      <t>3.69 x 10</t>
    </r>
    <r>
      <rPr>
        <vertAlign val="superscript"/>
        <sz val="11"/>
        <color theme="1"/>
        <rFont val="Times New Roman"/>
        <family val="1"/>
      </rPr>
      <t>-10</t>
    </r>
    <r>
      <rPr>
        <sz val="11"/>
        <color theme="1"/>
        <rFont val="Times New Roman"/>
        <family val="1"/>
      </rPr>
      <t xml:space="preserve"> M</t>
    </r>
  </si>
  <si>
    <t>FINAL MEDIUM: 500 mL Solution 1 + 500 mL Solution 2 + 1 mL trace metals + 0.5 mL vitamins</t>
  </si>
  <si>
    <t>L1 Trace Element Solution</t>
  </si>
  <si>
    <t>Molar Mass</t>
  </si>
  <si>
    <t>Molar Mass (Da)</t>
  </si>
  <si>
    <t>mmol/500 mL</t>
  </si>
  <si>
    <t>Stock Solution (g L^-1 dH2O)</t>
  </si>
  <si>
    <t>Total Volume (mL)</t>
  </si>
  <si>
    <t>Concentration in final Medium (mmol/L)</t>
  </si>
  <si>
    <t>Solution 1</t>
  </si>
  <si>
    <t>Solution 2</t>
  </si>
  <si>
    <t>Culture volume (uL)</t>
  </si>
  <si>
    <t>mmol in Culture</t>
  </si>
  <si>
    <r>
      <t>Na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SiO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· 9H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O </t>
    </r>
    <r>
      <rPr>
        <i/>
        <sz val="12"/>
        <color theme="1"/>
        <rFont val="Times New Roman"/>
        <family val="1"/>
      </rPr>
      <t>(Only add if the phytoplankton requires silicates).</t>
    </r>
  </si>
  <si>
    <t>mass/cell (pg, estimated from Ecoli)</t>
  </si>
  <si>
    <t>initial OD (estimated)</t>
  </si>
  <si>
    <t>initial cell count (from calib. Curve)</t>
  </si>
  <si>
    <t>mass of initial colony (ug)</t>
  </si>
  <si>
    <t>dry weight (ug, assuming 70% water)</t>
  </si>
  <si>
    <t>mmol/gDW</t>
  </si>
  <si>
    <r>
      <t>K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CrO4</t>
    </r>
  </si>
  <si>
    <t>BIOCYC</t>
  </si>
  <si>
    <t>NA+, CL-</t>
  </si>
  <si>
    <t>NA+, ???</t>
  </si>
  <si>
    <t>H+, ???</t>
  </si>
  <si>
    <t>K+, ???</t>
  </si>
  <si>
    <t>NA+, SULFATE</t>
  </si>
  <si>
    <t>K+, CL-</t>
  </si>
  <si>
    <t>NA+, HCO3 (H+ and CO3?)</t>
  </si>
  <si>
    <t>MG+2, CL-</t>
  </si>
  <si>
    <t>CA+2, CL-</t>
  </si>
  <si>
    <t>???, CL-</t>
  </si>
  <si>
    <t>NA+, NITRATE</t>
  </si>
  <si>
    <t>NA+, CPD-16459 (H+ and PHOSPHATE-GROUP?)</t>
  </si>
  <si>
    <t>BIOTIN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</si>
</sst>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i/>
      <sz val="8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i/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9" fillId="0" borderId="0" xfId="0" applyFont="1" applyAlignment="1">
      <alignment vertical="center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6" fillId="0" borderId="0" xfId="0" applyFont="1"/>
    <xf numFmtId="0" fontId="23" fillId="0" borderId="0" xfId="0" applyFont="1" applyAlignment="1">
      <alignment vertical="center"/>
    </xf>
    <xf numFmtId="0" fontId="24" fillId="0" borderId="10" xfId="0" applyFont="1" applyBorder="1" applyAlignment="1">
      <alignment vertical="center" wrapText="1"/>
    </xf>
    <xf numFmtId="0" fontId="24" fillId="0" borderId="11" xfId="0" applyFont="1" applyBorder="1" applyAlignment="1">
      <alignment vertical="center" wrapText="1"/>
    </xf>
    <xf numFmtId="0" fontId="24" fillId="0" borderId="12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19" fillId="33" borderId="0" xfId="0" applyFont="1" applyFill="1" applyAlignment="1">
      <alignment vertical="center" wrapText="1"/>
    </xf>
    <xf numFmtId="0" fontId="18" fillId="0" borderId="14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4" xfId="0" applyFont="1" applyBorder="1"/>
    <xf numFmtId="0" fontId="18" fillId="0" borderId="14" xfId="0" applyFont="1" applyBorder="1"/>
    <xf numFmtId="0" fontId="0" fillId="0" borderId="14" xfId="0" applyBorder="1"/>
    <xf numFmtId="0" fontId="18" fillId="0" borderId="14" xfId="0" applyFont="1" applyBorder="1" applyAlignment="1">
      <alignment horizontal="center"/>
    </xf>
    <xf numFmtId="0" fontId="19" fillId="0" borderId="15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24" fillId="0" borderId="15" xfId="0" applyFont="1" applyBorder="1" applyAlignment="1">
      <alignment vertical="center" wrapText="1"/>
    </xf>
    <xf numFmtId="0" fontId="24" fillId="0" borderId="16" xfId="0" applyFont="1" applyBorder="1" applyAlignment="1">
      <alignment horizontal="center" vertical="center" wrapText="1"/>
    </xf>
    <xf numFmtId="0" fontId="24" fillId="0" borderId="14" xfId="0" applyFont="1" applyBorder="1" applyAlignment="1">
      <alignment vertical="center" wrapText="1"/>
    </xf>
    <xf numFmtId="0" fontId="24" fillId="0" borderId="14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19" fillId="0" borderId="0" xfId="0" applyFont="1"/>
    <xf numFmtId="0" fontId="18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9"/>
  <sheetViews>
    <sheetView tabSelected="1" topLeftCell="A10" zoomScale="70" zoomScaleNormal="70" workbookViewId="0">
      <selection activeCell="E37" sqref="E37"/>
    </sheetView>
  </sheetViews>
  <sheetFormatPr defaultRowHeight="14.5" x14ac:dyDescent="0.35"/>
  <cols>
    <col min="1" max="1" width="29.1796875" customWidth="1"/>
    <col min="2" max="2" width="15.1796875" bestFit="1" customWidth="1"/>
    <col min="3" max="3" width="13.453125" bestFit="1" customWidth="1"/>
    <col min="4" max="4" width="16.08984375" bestFit="1" customWidth="1"/>
    <col min="5" max="5" width="17.453125" bestFit="1" customWidth="1"/>
    <col min="6" max="6" width="26.54296875" bestFit="1" customWidth="1"/>
    <col min="7" max="7" width="36.26953125" bestFit="1" customWidth="1"/>
    <col min="8" max="8" width="17.453125" bestFit="1" customWidth="1"/>
    <col min="9" max="9" width="12.26953125" bestFit="1" customWidth="1"/>
    <col min="11" max="11" width="24.54296875" bestFit="1" customWidth="1"/>
    <col min="12" max="12" width="8.6328125" customWidth="1"/>
    <col min="13" max="13" width="8.453125" bestFit="1" customWidth="1"/>
    <col min="14" max="14" width="15.54296875" bestFit="1" customWidth="1"/>
    <col min="16" max="16" width="24.26953125" bestFit="1" customWidth="1"/>
    <col min="17" max="17" width="8.54296875" bestFit="1" customWidth="1"/>
    <col min="18" max="18" width="7.7265625" bestFit="1" customWidth="1"/>
    <col min="19" max="19" width="12.1796875" bestFit="1" customWidth="1"/>
    <col min="20" max="20" width="11.7265625" customWidth="1"/>
    <col min="22" max="22" width="53.81640625" customWidth="1"/>
    <col min="23" max="23" width="7.453125" bestFit="1" customWidth="1"/>
    <col min="24" max="24" width="7.7265625" bestFit="1" customWidth="1"/>
    <col min="25" max="25" width="12.36328125" bestFit="1" customWidth="1"/>
  </cols>
  <sheetData>
    <row r="1" spans="1:26" ht="16" thickBot="1" x14ac:dyDescent="0.4">
      <c r="A1" s="1" t="s">
        <v>0</v>
      </c>
      <c r="F1" s="1" t="s">
        <v>10</v>
      </c>
      <c r="K1" s="4" t="s">
        <v>18</v>
      </c>
      <c r="P1" s="10" t="s">
        <v>75</v>
      </c>
      <c r="V1" s="10" t="s">
        <v>62</v>
      </c>
    </row>
    <row r="2" spans="1:26" ht="62.5" thickBot="1" x14ac:dyDescent="0.4">
      <c r="A2" s="2" t="s">
        <v>1</v>
      </c>
      <c r="B2" s="24" t="s">
        <v>2</v>
      </c>
      <c r="C2" s="19" t="s">
        <v>77</v>
      </c>
      <c r="D2" s="19" t="s">
        <v>78</v>
      </c>
      <c r="F2" s="2" t="s">
        <v>1</v>
      </c>
      <c r="G2" s="24" t="s">
        <v>2</v>
      </c>
      <c r="H2" s="19" t="s">
        <v>77</v>
      </c>
      <c r="I2" s="19" t="s">
        <v>78</v>
      </c>
      <c r="K2" s="5" t="s">
        <v>19</v>
      </c>
      <c r="L2" s="6" t="s">
        <v>79</v>
      </c>
      <c r="M2" s="6" t="s">
        <v>21</v>
      </c>
      <c r="N2" s="6" t="s">
        <v>22</v>
      </c>
      <c r="P2" s="11" t="s">
        <v>19</v>
      </c>
      <c r="Q2" s="12" t="s">
        <v>20</v>
      </c>
      <c r="R2" s="12" t="s">
        <v>21</v>
      </c>
      <c r="S2" s="26" t="s">
        <v>22</v>
      </c>
      <c r="T2" s="28" t="s">
        <v>76</v>
      </c>
      <c r="V2" s="15" t="s">
        <v>19</v>
      </c>
      <c r="W2" s="16" t="s">
        <v>63</v>
      </c>
      <c r="X2" s="16" t="s">
        <v>21</v>
      </c>
      <c r="Y2" s="30" t="s">
        <v>22</v>
      </c>
      <c r="Z2" s="29" t="s">
        <v>76</v>
      </c>
    </row>
    <row r="3" spans="1:26" ht="19" thickBot="1" x14ac:dyDescent="0.4">
      <c r="A3" s="3" t="s">
        <v>3</v>
      </c>
      <c r="B3" s="25">
        <v>21.19</v>
      </c>
      <c r="C3" s="18">
        <v>58.442999999999998</v>
      </c>
      <c r="D3" s="18">
        <f>B3/C3*2*1000</f>
        <v>725.15100183084382</v>
      </c>
      <c r="F3" s="3" t="s">
        <v>11</v>
      </c>
      <c r="G3" s="25">
        <v>9.5920000000000005</v>
      </c>
      <c r="H3" s="18">
        <v>203.3</v>
      </c>
      <c r="I3" s="18">
        <f>G3/H3*2*1000</f>
        <v>94.363010329562215</v>
      </c>
      <c r="K3" s="7" t="s">
        <v>14</v>
      </c>
      <c r="L3" s="8">
        <v>75</v>
      </c>
      <c r="M3" s="8" t="s">
        <v>23</v>
      </c>
      <c r="N3" s="8" t="s">
        <v>24</v>
      </c>
      <c r="P3" s="13" t="s">
        <v>35</v>
      </c>
      <c r="Q3" s="14" t="s">
        <v>32</v>
      </c>
      <c r="R3" s="14" t="s">
        <v>36</v>
      </c>
      <c r="S3" s="27" t="s">
        <v>37</v>
      </c>
      <c r="T3" s="29">
        <v>372.24</v>
      </c>
      <c r="V3" s="13" t="s">
        <v>64</v>
      </c>
      <c r="W3" s="14" t="s">
        <v>32</v>
      </c>
      <c r="X3" s="14" t="s">
        <v>65</v>
      </c>
      <c r="Y3" s="27" t="s">
        <v>66</v>
      </c>
      <c r="Z3" s="22">
        <v>337.27</v>
      </c>
    </row>
    <row r="4" spans="1:26" ht="33.5" thickBot="1" x14ac:dyDescent="0.4">
      <c r="A4" s="3" t="s">
        <v>4</v>
      </c>
      <c r="B4" s="25">
        <v>3.55</v>
      </c>
      <c r="C4" s="18">
        <v>142.04</v>
      </c>
      <c r="D4" s="18">
        <f t="shared" ref="D4:D9" si="0">B4/C4*2*1000</f>
        <v>49.985919459307233</v>
      </c>
      <c r="F4" s="3" t="s">
        <v>12</v>
      </c>
      <c r="G4" s="25">
        <v>1.3440000000000001</v>
      </c>
      <c r="H4" s="18">
        <v>147.01</v>
      </c>
      <c r="I4" s="18">
        <f t="shared" ref="I4:I5" si="1">G4/H4*2*1000</f>
        <v>18.284470444187473</v>
      </c>
      <c r="K4" s="7" t="s">
        <v>25</v>
      </c>
      <c r="L4" s="8">
        <v>5</v>
      </c>
      <c r="M4" s="8" t="s">
        <v>26</v>
      </c>
      <c r="N4" s="8" t="s">
        <v>27</v>
      </c>
      <c r="P4" s="13" t="s">
        <v>38</v>
      </c>
      <c r="Q4" s="14" t="s">
        <v>32</v>
      </c>
      <c r="R4" s="14" t="s">
        <v>39</v>
      </c>
      <c r="S4" s="27" t="s">
        <v>37</v>
      </c>
      <c r="T4" s="29">
        <v>270.3</v>
      </c>
      <c r="V4" s="13" t="s">
        <v>67</v>
      </c>
      <c r="W4" s="14" t="s">
        <v>68</v>
      </c>
      <c r="X4" s="14" t="s">
        <v>69</v>
      </c>
      <c r="Y4" s="27" t="s">
        <v>70</v>
      </c>
      <c r="Z4" s="22">
        <v>244.31</v>
      </c>
    </row>
    <row r="5" spans="1:26" ht="34" thickBot="1" x14ac:dyDescent="0.4">
      <c r="A5" s="3" t="s">
        <v>5</v>
      </c>
      <c r="B5" s="25">
        <v>0.59899999999999998</v>
      </c>
      <c r="C5" s="18">
        <v>74.551000000000002</v>
      </c>
      <c r="D5" s="18">
        <f t="shared" si="0"/>
        <v>16.069536290593017</v>
      </c>
      <c r="F5" s="3" t="s">
        <v>13</v>
      </c>
      <c r="G5" s="25">
        <v>2.1899999999999999E-2</v>
      </c>
      <c r="H5" s="18">
        <v>266.62</v>
      </c>
      <c r="I5" s="18">
        <f t="shared" si="1"/>
        <v>0.16427874878103668</v>
      </c>
      <c r="K5" s="7" t="s">
        <v>28</v>
      </c>
      <c r="L5" s="8">
        <v>30</v>
      </c>
      <c r="M5" s="8" t="s">
        <v>26</v>
      </c>
      <c r="N5" s="8" t="s">
        <v>29</v>
      </c>
      <c r="P5" s="13" t="s">
        <v>40</v>
      </c>
      <c r="Q5" s="14" t="s">
        <v>41</v>
      </c>
      <c r="R5" s="14" t="s">
        <v>26</v>
      </c>
      <c r="S5" s="27" t="s">
        <v>42</v>
      </c>
      <c r="T5" s="29">
        <v>197.91</v>
      </c>
      <c r="V5" s="13" t="s">
        <v>71</v>
      </c>
      <c r="W5" s="14" t="s">
        <v>72</v>
      </c>
      <c r="X5" s="14" t="s">
        <v>26</v>
      </c>
      <c r="Y5" s="27" t="s">
        <v>73</v>
      </c>
      <c r="Z5" s="22">
        <v>1355.37</v>
      </c>
    </row>
    <row r="6" spans="1:26" ht="47" thickBot="1" x14ac:dyDescent="0.4">
      <c r="A6" s="3" t="s">
        <v>6</v>
      </c>
      <c r="B6" s="25">
        <v>8.6199999999999999E-2</v>
      </c>
      <c r="C6" s="18">
        <v>119.00230000000001</v>
      </c>
      <c r="D6" s="18">
        <f t="shared" si="0"/>
        <v>1.4487114954921039</v>
      </c>
      <c r="F6" s="3" t="s">
        <v>14</v>
      </c>
      <c r="G6" s="25" t="s">
        <v>15</v>
      </c>
      <c r="H6" s="18">
        <v>84.99</v>
      </c>
      <c r="I6" s="18">
        <f>(1/1000)*(L3/H6)*1000</f>
        <v>0.88245675961877879</v>
      </c>
      <c r="K6" s="7" t="s">
        <v>30</v>
      </c>
      <c r="L6" s="8" t="s">
        <v>31</v>
      </c>
      <c r="M6" s="8" t="s">
        <v>26</v>
      </c>
      <c r="N6" s="8" t="s">
        <v>32</v>
      </c>
      <c r="P6" s="13" t="s">
        <v>43</v>
      </c>
      <c r="Q6" s="14" t="s">
        <v>44</v>
      </c>
      <c r="R6" s="14" t="s">
        <v>26</v>
      </c>
      <c r="S6" s="27" t="s">
        <v>45</v>
      </c>
      <c r="T6" s="29">
        <v>287.56</v>
      </c>
    </row>
    <row r="7" spans="1:26" ht="47" thickBot="1" x14ac:dyDescent="0.4">
      <c r="A7" s="3" t="s">
        <v>7</v>
      </c>
      <c r="B7" s="25">
        <v>0.22900000000000001</v>
      </c>
      <c r="C7" s="18">
        <v>61.83</v>
      </c>
      <c r="D7" s="18">
        <f t="shared" si="0"/>
        <v>7.4074074074074074</v>
      </c>
      <c r="F7" s="3" t="s">
        <v>16</v>
      </c>
      <c r="G7" s="25" t="s">
        <v>15</v>
      </c>
      <c r="H7" s="18">
        <v>137.99</v>
      </c>
      <c r="I7" s="18">
        <f t="shared" ref="I7:I8" si="2">(1/1000)*(L4/H7)*1000</f>
        <v>3.6234509747083123E-2</v>
      </c>
      <c r="K7" s="7" t="s">
        <v>33</v>
      </c>
      <c r="L7" s="8" t="s">
        <v>31</v>
      </c>
      <c r="M7" s="8" t="s">
        <v>34</v>
      </c>
      <c r="N7" s="8" t="s">
        <v>32</v>
      </c>
      <c r="P7" s="13" t="s">
        <v>46</v>
      </c>
      <c r="Q7" s="14" t="s">
        <v>47</v>
      </c>
      <c r="R7" s="14" t="s">
        <v>26</v>
      </c>
      <c r="S7" s="27" t="s">
        <v>48</v>
      </c>
      <c r="T7" s="29">
        <v>237.93</v>
      </c>
    </row>
    <row r="8" spans="1:26" ht="33.5" thickBot="1" x14ac:dyDescent="0.4">
      <c r="A8" s="3" t="s">
        <v>8</v>
      </c>
      <c r="B8" s="25">
        <v>2.7499999999999998E-3</v>
      </c>
      <c r="C8" s="18">
        <v>41.988</v>
      </c>
      <c r="D8" s="18">
        <f t="shared" si="0"/>
        <v>0.1309898066114128</v>
      </c>
      <c r="F8" s="3" t="s">
        <v>17</v>
      </c>
      <c r="G8" s="25" t="s">
        <v>15</v>
      </c>
      <c r="H8" s="18">
        <v>284.2</v>
      </c>
      <c r="I8" s="18">
        <f t="shared" si="2"/>
        <v>0.1055594651653765</v>
      </c>
      <c r="P8" s="13" t="s">
        <v>49</v>
      </c>
      <c r="Q8" s="14" t="s">
        <v>50</v>
      </c>
      <c r="R8" s="14" t="s">
        <v>26</v>
      </c>
      <c r="S8" s="27" t="s">
        <v>51</v>
      </c>
      <c r="T8" s="29">
        <v>249.69</v>
      </c>
    </row>
    <row r="9" spans="1:26" ht="33.5" thickBot="1" x14ac:dyDescent="0.4">
      <c r="A9" s="3" t="s">
        <v>9</v>
      </c>
      <c r="B9" s="25">
        <v>0.17349999999999999</v>
      </c>
      <c r="C9" s="18">
        <v>84.006600000000006</v>
      </c>
      <c r="D9" s="18">
        <f t="shared" si="0"/>
        <v>4.1306278316227525</v>
      </c>
      <c r="P9" s="13" t="s">
        <v>52</v>
      </c>
      <c r="Q9" s="14" t="s">
        <v>53</v>
      </c>
      <c r="R9" s="14" t="s">
        <v>26</v>
      </c>
      <c r="S9" s="27" t="s">
        <v>54</v>
      </c>
      <c r="T9" s="29">
        <v>241.95</v>
      </c>
    </row>
    <row r="10" spans="1:26" ht="34" thickBot="1" x14ac:dyDescent="0.4">
      <c r="P10" s="13" t="s">
        <v>55</v>
      </c>
      <c r="Q10" s="14" t="s">
        <v>56</v>
      </c>
      <c r="R10" s="14" t="s">
        <v>26</v>
      </c>
      <c r="S10" s="27" t="s">
        <v>51</v>
      </c>
      <c r="T10" s="29">
        <v>128.97</v>
      </c>
    </row>
    <row r="11" spans="1:26" ht="60.5" thickBot="1" x14ac:dyDescent="0.4">
      <c r="A11" s="17" t="s">
        <v>74</v>
      </c>
      <c r="P11" s="13" t="s">
        <v>57</v>
      </c>
      <c r="Q11" s="14" t="s">
        <v>58</v>
      </c>
      <c r="R11" s="14" t="s">
        <v>26</v>
      </c>
      <c r="S11" s="27" t="s">
        <v>51</v>
      </c>
      <c r="T11" s="29">
        <v>262.85000000000002</v>
      </c>
    </row>
    <row r="12" spans="1:26" ht="34" thickBot="1" x14ac:dyDescent="0.4">
      <c r="A12" s="19" t="s">
        <v>19</v>
      </c>
      <c r="B12" s="19" t="s">
        <v>1</v>
      </c>
      <c r="C12" s="19" t="s">
        <v>78</v>
      </c>
      <c r="D12" s="21" t="s">
        <v>94</v>
      </c>
      <c r="E12" s="20" t="s">
        <v>80</v>
      </c>
      <c r="F12" s="20" t="s">
        <v>84</v>
      </c>
      <c r="G12" s="20" t="s">
        <v>81</v>
      </c>
      <c r="H12" s="20" t="s">
        <v>85</v>
      </c>
      <c r="I12" s="20" t="s">
        <v>92</v>
      </c>
      <c r="K12" s="31" t="s">
        <v>87</v>
      </c>
      <c r="P12" s="13" t="s">
        <v>59</v>
      </c>
      <c r="Q12" s="14" t="s">
        <v>60</v>
      </c>
      <c r="R12" s="14" t="s">
        <v>26</v>
      </c>
      <c r="S12" s="27" t="s">
        <v>51</v>
      </c>
      <c r="T12" s="29">
        <v>183.91</v>
      </c>
    </row>
    <row r="13" spans="1:26" ht="34" thickBot="1" x14ac:dyDescent="0.4">
      <c r="A13" s="18" t="s">
        <v>82</v>
      </c>
      <c r="B13" s="18" t="s">
        <v>3</v>
      </c>
      <c r="C13" s="18">
        <v>725.15100183084382</v>
      </c>
      <c r="D13" s="18" t="s">
        <v>95</v>
      </c>
      <c r="E13" s="21">
        <f t="shared" ref="E13:E25" si="3">500+500+1+0.5</f>
        <v>1001.5</v>
      </c>
      <c r="F13" s="21">
        <v>220</v>
      </c>
      <c r="G13" s="21">
        <f>C13/E13 *1000</f>
        <v>724.06490447413262</v>
      </c>
      <c r="H13" s="21">
        <f>G13*F13*1/1000000</f>
        <v>0.15929427898430917</v>
      </c>
      <c r="I13" s="22">
        <f>H13/K25*10^6</f>
        <v>393.02287805578163</v>
      </c>
      <c r="K13">
        <v>0.95</v>
      </c>
      <c r="P13" s="13" t="s">
        <v>93</v>
      </c>
      <c r="Q13" s="14" t="s">
        <v>61</v>
      </c>
      <c r="R13" s="14" t="s">
        <v>26</v>
      </c>
      <c r="S13" s="27" t="s">
        <v>51</v>
      </c>
      <c r="T13" s="29">
        <v>194.19</v>
      </c>
    </row>
    <row r="14" spans="1:26" ht="17.5" x14ac:dyDescent="0.35">
      <c r="A14" s="23"/>
      <c r="B14" s="18" t="s">
        <v>4</v>
      </c>
      <c r="C14" s="18">
        <v>49.985919459307233</v>
      </c>
      <c r="D14" s="21" t="s">
        <v>99</v>
      </c>
      <c r="E14" s="21">
        <f t="shared" si="3"/>
        <v>1001.5</v>
      </c>
      <c r="F14" s="21">
        <v>220</v>
      </c>
      <c r="G14" s="21">
        <f t="shared" ref="G14:G19" si="4">C14/E14 *1000</f>
        <v>49.911052879987253</v>
      </c>
      <c r="H14" s="21">
        <f t="shared" ref="H14:H19" si="5">G14*F14*1/1000000</f>
        <v>1.0980431633597196E-2</v>
      </c>
      <c r="I14" s="22">
        <f>H14/K25*10^6</f>
        <v>27.091750378280757</v>
      </c>
    </row>
    <row r="15" spans="1:26" ht="15.5" x14ac:dyDescent="0.35">
      <c r="A15" s="23"/>
      <c r="B15" s="18" t="s">
        <v>5</v>
      </c>
      <c r="C15" s="18">
        <v>16.069536290593017</v>
      </c>
      <c r="D15" s="21" t="s">
        <v>100</v>
      </c>
      <c r="E15" s="21">
        <f t="shared" si="3"/>
        <v>1001.5</v>
      </c>
      <c r="F15" s="21">
        <v>220</v>
      </c>
      <c r="G15" s="21">
        <f t="shared" si="4"/>
        <v>16.045468088460325</v>
      </c>
      <c r="H15" s="21">
        <f t="shared" si="5"/>
        <v>3.5300029794612716E-3</v>
      </c>
      <c r="I15" s="22">
        <f>H15/K25*10^6</f>
        <v>8.709490004157729</v>
      </c>
      <c r="K15" s="31" t="s">
        <v>88</v>
      </c>
    </row>
    <row r="16" spans="1:26" ht="15.5" x14ac:dyDescent="0.35">
      <c r="A16" s="23"/>
      <c r="B16" s="18" t="s">
        <v>6</v>
      </c>
      <c r="C16" s="18">
        <v>1.4487114954921039</v>
      </c>
      <c r="D16" s="21" t="s">
        <v>98</v>
      </c>
      <c r="E16" s="21">
        <f t="shared" si="3"/>
        <v>1001.5</v>
      </c>
      <c r="F16" s="21">
        <v>220</v>
      </c>
      <c r="G16" s="21">
        <f t="shared" si="4"/>
        <v>1.4465416829676525</v>
      </c>
      <c r="H16" s="21">
        <f t="shared" si="5"/>
        <v>3.1823917025288351E-4</v>
      </c>
      <c r="I16" s="22">
        <f>H16/K25*10^6</f>
        <v>0.78518372034687056</v>
      </c>
      <c r="K16">
        <v>0.10299999999999999</v>
      </c>
    </row>
    <row r="17" spans="1:11" ht="17.5" x14ac:dyDescent="0.35">
      <c r="A17" s="23"/>
      <c r="B17" s="18" t="s">
        <v>7</v>
      </c>
      <c r="C17" s="18">
        <v>7.4074074074074074</v>
      </c>
      <c r="D17" s="21" t="s">
        <v>97</v>
      </c>
      <c r="E17" s="21">
        <f t="shared" si="3"/>
        <v>1001.5</v>
      </c>
      <c r="F17" s="21">
        <v>220</v>
      </c>
      <c r="G17" s="21">
        <f t="shared" si="4"/>
        <v>7.3963129380004071</v>
      </c>
      <c r="H17" s="21">
        <f t="shared" si="5"/>
        <v>1.6271888463600895E-3</v>
      </c>
      <c r="I17" s="22">
        <f>H17/K25*10^6</f>
        <v>4.0147232381126745</v>
      </c>
    </row>
    <row r="18" spans="1:11" ht="15.5" x14ac:dyDescent="0.35">
      <c r="A18" s="23"/>
      <c r="B18" s="18" t="s">
        <v>8</v>
      </c>
      <c r="C18" s="18">
        <v>0.1309898066114128</v>
      </c>
      <c r="D18" s="21" t="s">
        <v>96</v>
      </c>
      <c r="E18" s="21">
        <f t="shared" si="3"/>
        <v>1001.5</v>
      </c>
      <c r="F18" s="21">
        <v>220</v>
      </c>
      <c r="G18" s="21">
        <f t="shared" si="4"/>
        <v>0.13079361618713209</v>
      </c>
      <c r="H18" s="21">
        <f t="shared" si="5"/>
        <v>2.8774595561169062E-5</v>
      </c>
      <c r="I18" s="22">
        <f>H18/K25*10^6</f>
        <v>7.0994855775427773E-2</v>
      </c>
      <c r="K18" s="9" t="s">
        <v>89</v>
      </c>
    </row>
    <row r="19" spans="1:11" ht="17.5" x14ac:dyDescent="0.35">
      <c r="A19" s="23"/>
      <c r="B19" s="18" t="s">
        <v>9</v>
      </c>
      <c r="C19" s="18">
        <v>4.1306278316227525</v>
      </c>
      <c r="D19" s="21" t="s">
        <v>101</v>
      </c>
      <c r="E19" s="21">
        <f t="shared" si="3"/>
        <v>1001.5</v>
      </c>
      <c r="F19" s="21">
        <v>220</v>
      </c>
      <c r="G19" s="21">
        <f t="shared" si="4"/>
        <v>4.1244411698679508</v>
      </c>
      <c r="H19" s="21">
        <f t="shared" si="5"/>
        <v>9.0737705737094915E-4</v>
      </c>
      <c r="I19" s="22">
        <f>H19/K25*10^6</f>
        <v>2.2387492183874622</v>
      </c>
      <c r="K19">
        <v>609481744</v>
      </c>
    </row>
    <row r="20" spans="1:11" ht="17.5" x14ac:dyDescent="0.35">
      <c r="A20" s="23" t="s">
        <v>83</v>
      </c>
      <c r="B20" s="18" t="s">
        <v>11</v>
      </c>
      <c r="C20" s="21">
        <v>94.363010329562215</v>
      </c>
      <c r="D20" s="21" t="s">
        <v>102</v>
      </c>
      <c r="E20" s="21">
        <f t="shared" si="3"/>
        <v>1001.5</v>
      </c>
      <c r="F20" s="21">
        <v>220</v>
      </c>
      <c r="G20" s="21">
        <f t="shared" ref="G20:G25" si="6">C20/E20 *1000</f>
        <v>94.221677812842955</v>
      </c>
      <c r="H20" s="21">
        <f t="shared" ref="H20:H25" si="7">G20*F20*1/1000000</f>
        <v>2.0728769118825451E-2</v>
      </c>
      <c r="I20" s="22">
        <f>H20/K25*10^6</f>
        <v>51.143585002428573</v>
      </c>
    </row>
    <row r="21" spans="1:11" ht="17.5" x14ac:dyDescent="0.35">
      <c r="A21" s="21"/>
      <c r="B21" s="18" t="s">
        <v>12</v>
      </c>
      <c r="C21" s="21">
        <v>18.284470444187473</v>
      </c>
      <c r="D21" s="21" t="s">
        <v>103</v>
      </c>
      <c r="E21" s="21">
        <f t="shared" si="3"/>
        <v>1001.5</v>
      </c>
      <c r="F21" s="21">
        <v>220</v>
      </c>
      <c r="G21" s="21">
        <f t="shared" si="6"/>
        <v>18.257084816962028</v>
      </c>
      <c r="H21" s="21">
        <f t="shared" si="7"/>
        <v>4.016558659731646E-3</v>
      </c>
      <c r="I21" s="22">
        <f>H21/K25*10^6</f>
        <v>9.9099569324966144</v>
      </c>
      <c r="K21" s="9" t="s">
        <v>90</v>
      </c>
    </row>
    <row r="22" spans="1:11" ht="17.5" x14ac:dyDescent="0.35">
      <c r="A22" s="21"/>
      <c r="B22" s="18" t="s">
        <v>13</v>
      </c>
      <c r="C22" s="21">
        <v>0.16427874878103668</v>
      </c>
      <c r="D22" s="21" t="s">
        <v>104</v>
      </c>
      <c r="E22" s="21">
        <f t="shared" si="3"/>
        <v>1001.5</v>
      </c>
      <c r="F22" s="21">
        <v>220</v>
      </c>
      <c r="G22" s="21">
        <f t="shared" si="6"/>
        <v>0.16403269973143952</v>
      </c>
      <c r="H22" s="21">
        <f t="shared" si="7"/>
        <v>3.60871939409167E-5</v>
      </c>
      <c r="I22" s="22">
        <f>H22/K25*10^6</f>
        <v>8.9037050885005811E-2</v>
      </c>
      <c r="K22">
        <f>K19*K13 / 10^6</f>
        <v>579.00765679999995</v>
      </c>
    </row>
    <row r="23" spans="1:11" ht="17.5" x14ac:dyDescent="0.35">
      <c r="A23" s="21"/>
      <c r="B23" s="18" t="s">
        <v>14</v>
      </c>
      <c r="C23" s="21">
        <v>0.88245675961877879</v>
      </c>
      <c r="D23" s="21" t="s">
        <v>105</v>
      </c>
      <c r="E23" s="21">
        <f t="shared" si="3"/>
        <v>1001.5</v>
      </c>
      <c r="F23" s="21">
        <v>220</v>
      </c>
      <c r="G23" s="21">
        <f t="shared" si="6"/>
        <v>0.88113505703322892</v>
      </c>
      <c r="H23" s="21">
        <f t="shared" si="7"/>
        <v>1.9384971254731036E-4</v>
      </c>
      <c r="I23" s="22">
        <f>H23/K25*10^6</f>
        <v>0.47828065402860143</v>
      </c>
    </row>
    <row r="24" spans="1:11" ht="17.5" x14ac:dyDescent="0.35">
      <c r="A24" s="21"/>
      <c r="B24" s="18" t="s">
        <v>16</v>
      </c>
      <c r="C24" s="21">
        <v>3.6234509747083123E-2</v>
      </c>
      <c r="D24" s="21" t="s">
        <v>106</v>
      </c>
      <c r="E24" s="21">
        <f t="shared" si="3"/>
        <v>1001.5</v>
      </c>
      <c r="F24" s="21">
        <v>220</v>
      </c>
      <c r="G24" s="21">
        <f t="shared" si="6"/>
        <v>3.6180239388001127E-2</v>
      </c>
      <c r="H24" s="21">
        <f t="shared" si="7"/>
        <v>7.9596526653602481E-6</v>
      </c>
      <c r="I24" s="22">
        <f>H24/K25*10^6</f>
        <v>1.9638656320936705E-2</v>
      </c>
      <c r="K24" s="9" t="s">
        <v>91</v>
      </c>
    </row>
    <row r="25" spans="1:11" ht="95" x14ac:dyDescent="0.35">
      <c r="A25" s="21"/>
      <c r="B25" s="18" t="s">
        <v>86</v>
      </c>
      <c r="C25" s="21">
        <v>0</v>
      </c>
      <c r="D25" s="21"/>
      <c r="E25" s="21">
        <f t="shared" si="3"/>
        <v>1001.5</v>
      </c>
      <c r="F25" s="21">
        <v>220</v>
      </c>
      <c r="G25" s="21">
        <f t="shared" si="6"/>
        <v>0</v>
      </c>
      <c r="H25" s="21">
        <f t="shared" si="7"/>
        <v>0</v>
      </c>
      <c r="I25" s="22">
        <f>H25/K25*10^6</f>
        <v>0</v>
      </c>
      <c r="K25">
        <f>K22*0.7</f>
        <v>405.30535975999993</v>
      </c>
    </row>
    <row r="26" spans="1:11" ht="34.5" thickBot="1" x14ac:dyDescent="0.4">
      <c r="A26" s="10" t="s">
        <v>75</v>
      </c>
      <c r="B26" s="13" t="s">
        <v>35</v>
      </c>
      <c r="D26" s="32"/>
    </row>
    <row r="27" spans="1:11" ht="17.5" thickBot="1" x14ac:dyDescent="0.4">
      <c r="B27" s="13" t="s">
        <v>38</v>
      </c>
      <c r="D27" s="32"/>
    </row>
    <row r="28" spans="1:11" ht="17.5" thickBot="1" x14ac:dyDescent="0.4">
      <c r="B28" s="13" t="s">
        <v>40</v>
      </c>
      <c r="D28" s="32"/>
    </row>
    <row r="29" spans="1:11" ht="17.5" thickBot="1" x14ac:dyDescent="0.4">
      <c r="B29" s="13" t="s">
        <v>43</v>
      </c>
      <c r="D29" s="32"/>
    </row>
    <row r="30" spans="1:11" ht="17.5" thickBot="1" x14ac:dyDescent="0.4">
      <c r="B30" s="13" t="s">
        <v>46</v>
      </c>
      <c r="D30" s="32"/>
    </row>
    <row r="31" spans="1:11" ht="17.5" thickBot="1" x14ac:dyDescent="0.4">
      <c r="B31" s="13" t="s">
        <v>49</v>
      </c>
      <c r="D31" s="32"/>
    </row>
    <row r="32" spans="1:11" ht="17.5" thickBot="1" x14ac:dyDescent="0.4">
      <c r="B32" s="13" t="s">
        <v>52</v>
      </c>
      <c r="D32" s="32"/>
    </row>
    <row r="33" spans="1:4" ht="17.5" thickBot="1" x14ac:dyDescent="0.4">
      <c r="B33" s="13" t="s">
        <v>55</v>
      </c>
      <c r="D33" s="32"/>
    </row>
    <row r="34" spans="1:4" ht="17.5" thickBot="1" x14ac:dyDescent="0.4">
      <c r="B34" s="13" t="s">
        <v>57</v>
      </c>
      <c r="D34" s="32"/>
    </row>
    <row r="35" spans="1:4" ht="17.5" thickBot="1" x14ac:dyDescent="0.4">
      <c r="B35" s="13" t="s">
        <v>59</v>
      </c>
      <c r="D35" s="32"/>
    </row>
    <row r="36" spans="1:4" ht="17.5" thickBot="1" x14ac:dyDescent="0.4">
      <c r="B36" s="13" t="s">
        <v>93</v>
      </c>
      <c r="D36" s="32"/>
    </row>
    <row r="37" spans="1:4" ht="31.5" thickBot="1" x14ac:dyDescent="0.4">
      <c r="A37" s="10" t="s">
        <v>62</v>
      </c>
      <c r="B37" s="13" t="s">
        <v>64</v>
      </c>
      <c r="D37" s="32"/>
    </row>
    <row r="38" spans="1:4" ht="16" thickBot="1" x14ac:dyDescent="0.4">
      <c r="B38" s="13" t="s">
        <v>67</v>
      </c>
      <c r="C38" t="s">
        <v>107</v>
      </c>
      <c r="D38" s="32"/>
    </row>
    <row r="39" spans="1:4" ht="31.5" thickBot="1" x14ac:dyDescent="0.4">
      <c r="B39" s="13" t="s">
        <v>71</v>
      </c>
      <c r="D39" s="3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L1_minimal_medium_composition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Mica Yang</cp:lastModifiedBy>
  <dcterms:created xsi:type="dcterms:W3CDTF">2023-05-17T22:12:19Z</dcterms:created>
  <dcterms:modified xsi:type="dcterms:W3CDTF">2023-05-30T23:10:39Z</dcterms:modified>
</cp:coreProperties>
</file>