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media/"/>
    </mc:Choice>
  </mc:AlternateContent>
  <xr:revisionPtr revIDLastSave="427" documentId="13_ncr:40009_{E21D41EA-788D-4CC0-A392-F75E73FCC7B9}" xr6:coauthVersionLast="47" xr6:coauthVersionMax="47" xr10:uidLastSave="{52924B8E-8008-47A2-B0B4-53C73F32E9DB}"/>
  <bookViews>
    <workbookView xWindow="-120" yWindow="-120" windowWidth="29040" windowHeight="15720" xr2:uid="{00000000-000D-0000-FFFF-FFFF00000000}"/>
  </bookViews>
  <sheets>
    <sheet name="L1_minimal_medium_composition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G13" i="1"/>
  <c r="H27" i="1"/>
  <c r="H28" i="1"/>
  <c r="H29" i="1"/>
  <c r="I29" i="1" s="1"/>
  <c r="H30" i="1"/>
  <c r="H31" i="1"/>
  <c r="H32" i="1"/>
  <c r="I32" i="1" s="1"/>
  <c r="H33" i="1"/>
  <c r="H34" i="1"/>
  <c r="H35" i="1"/>
  <c r="H36" i="1"/>
  <c r="H37" i="1"/>
  <c r="I37" i="1" s="1"/>
  <c r="H38" i="1"/>
  <c r="H39" i="1"/>
  <c r="H26" i="1"/>
  <c r="H42" i="1"/>
  <c r="H41" i="1"/>
  <c r="D3" i="1"/>
  <c r="K22" i="1"/>
  <c r="K25" i="1" s="1"/>
  <c r="E25" i="1"/>
  <c r="G25" i="1" s="1"/>
  <c r="H25" i="1" s="1"/>
  <c r="E24" i="1"/>
  <c r="G24" i="1" s="1"/>
  <c r="H24" i="1" s="1"/>
  <c r="E23" i="1"/>
  <c r="G23" i="1" s="1"/>
  <c r="H23" i="1" s="1"/>
  <c r="E22" i="1"/>
  <c r="G22" i="1" s="1"/>
  <c r="H22" i="1" s="1"/>
  <c r="E21" i="1"/>
  <c r="G21" i="1" s="1"/>
  <c r="H21" i="1" s="1"/>
  <c r="E20" i="1"/>
  <c r="G20" i="1" s="1"/>
  <c r="H20" i="1" s="1"/>
  <c r="E18" i="1"/>
  <c r="G18" i="1" s="1"/>
  <c r="H18" i="1" s="1"/>
  <c r="E19" i="1"/>
  <c r="G19" i="1" s="1"/>
  <c r="H19" i="1" s="1"/>
  <c r="E17" i="1"/>
  <c r="G17" i="1" s="1"/>
  <c r="H17" i="1" s="1"/>
  <c r="E16" i="1"/>
  <c r="G16" i="1" s="1"/>
  <c r="H16" i="1" s="1"/>
  <c r="E15" i="1"/>
  <c r="G15" i="1" s="1"/>
  <c r="H15" i="1" s="1"/>
  <c r="E14" i="1"/>
  <c r="G14" i="1" s="1"/>
  <c r="H14" i="1" s="1"/>
  <c r="E13" i="1"/>
  <c r="H13" i="1" s="1"/>
  <c r="I7" i="1"/>
  <c r="I8" i="1"/>
  <c r="I6" i="1"/>
  <c r="I4" i="1"/>
  <c r="I5" i="1"/>
  <c r="I3" i="1"/>
  <c r="D4" i="1"/>
  <c r="D5" i="1"/>
  <c r="D6" i="1"/>
  <c r="D7" i="1"/>
  <c r="D8" i="1"/>
  <c r="D9" i="1"/>
  <c r="Q81" i="1" l="1"/>
  <c r="I81" i="1"/>
  <c r="G81" i="1"/>
  <c r="F81" i="1"/>
  <c r="E81" i="1"/>
  <c r="L81" i="1"/>
  <c r="K81" i="1"/>
  <c r="P81" i="1"/>
  <c r="H81" i="1"/>
  <c r="O81" i="1"/>
  <c r="N81" i="1"/>
  <c r="M81" i="1"/>
  <c r="D81" i="1"/>
  <c r="W81" i="1"/>
  <c r="V81" i="1"/>
  <c r="J81" i="1"/>
  <c r="U81" i="1"/>
  <c r="T81" i="1"/>
  <c r="S81" i="1"/>
  <c r="R81" i="1"/>
  <c r="I34" i="1"/>
  <c r="I27" i="1"/>
  <c r="I39" i="1"/>
  <c r="I31" i="1"/>
  <c r="I18" i="1"/>
  <c r="I35" i="1"/>
  <c r="I26" i="1"/>
  <c r="I38" i="1"/>
  <c r="I30" i="1"/>
  <c r="I36" i="1"/>
  <c r="I28" i="1"/>
  <c r="I41" i="1"/>
  <c r="I42" i="1"/>
  <c r="I33" i="1"/>
  <c r="I15" i="1"/>
  <c r="I20" i="1"/>
  <c r="I16" i="1"/>
  <c r="I21" i="1"/>
  <c r="I17" i="1"/>
  <c r="I22" i="1"/>
  <c r="I19" i="1"/>
  <c r="I23" i="1"/>
  <c r="I24" i="1"/>
  <c r="I25" i="1"/>
  <c r="C81" i="1" l="1"/>
</calcChain>
</file>

<file path=xl/sharedStrings.xml><?xml version="1.0" encoding="utf-8"?>
<sst xmlns="http://schemas.openxmlformats.org/spreadsheetml/2006/main" count="267" uniqueCount="162">
  <si>
    <t>Solution 1 (500 ml):</t>
  </si>
  <si>
    <t>Compound</t>
  </si>
  <si>
    <t>(g/L)</t>
  </si>
  <si>
    <t>NaCl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</si>
  <si>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4</t>
    </r>
  </si>
  <si>
    <t>KCl</t>
  </si>
  <si>
    <t>Kbr</t>
  </si>
  <si>
    <r>
      <t>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BO</t>
    </r>
    <r>
      <rPr>
        <vertAlign val="subscript"/>
        <sz val="12"/>
        <color theme="1"/>
        <rFont val="Times New Roman"/>
        <family val="1"/>
      </rPr>
      <t>3</t>
    </r>
  </si>
  <si>
    <t>NaF</t>
  </si>
  <si>
    <r>
      <t>NaHCO</t>
    </r>
    <r>
      <rPr>
        <vertAlign val="subscript"/>
        <sz val="12"/>
        <color theme="1"/>
        <rFont val="Times New Roman"/>
        <family val="1"/>
      </rPr>
      <t>3</t>
    </r>
  </si>
  <si>
    <t>Solution 2 (500 ml):</t>
  </si>
  <si>
    <r>
      <t>MgCl2·6H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</si>
  <si>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CaCl2·2H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</si>
  <si>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SrCl2·6H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</si>
  <si>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NaNO</t>
    </r>
    <r>
      <rPr>
        <vertAlign val="subscript"/>
        <sz val="12"/>
        <color theme="1"/>
        <rFont val="Times New Roman"/>
        <family val="1"/>
      </rPr>
      <t>3</t>
    </r>
  </si>
  <si>
    <t>1 ml</t>
  </si>
  <si>
    <r>
      <t>NaH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·H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</si>
  <si>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· 9H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 </t>
    </r>
    <r>
      <rPr>
        <i/>
        <sz val="8"/>
        <color theme="1"/>
        <rFont val="Times New Roman"/>
        <family val="1"/>
      </rPr>
      <t>(Only add if the phytoplankton requires silicates).</t>
    </r>
  </si>
  <si>
    <t>L1 medium components</t>
  </si>
  <si>
    <t>Component</t>
  </si>
  <si>
    <t>Stock Solution</t>
  </si>
  <si>
    <t>Quantity</t>
  </si>
  <si>
    <t>Molar Concentration in Final Medium</t>
  </si>
  <si>
    <t xml:space="preserve">1 mL </t>
  </si>
  <si>
    <r>
      <t>8.82 x 10</t>
    </r>
    <r>
      <rPr>
        <vertAlign val="superscript"/>
        <sz val="12"/>
        <color theme="1"/>
        <rFont val="Times New Roman"/>
        <family val="1"/>
      </rPr>
      <t>-4</t>
    </r>
    <r>
      <rPr>
        <sz val="12"/>
        <color theme="1"/>
        <rFont val="Times New Roman"/>
        <family val="1"/>
      </rPr>
      <t xml:space="preserve"> M</t>
    </r>
  </si>
  <si>
    <r>
      <t>NaH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·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</si>
  <si>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t>1 mL</t>
  </si>
  <si>
    <r>
      <t>3.62 x 10</t>
    </r>
    <r>
      <rPr>
        <vertAlign val="superscript"/>
        <sz val="12"/>
        <color theme="1"/>
        <rFont val="Times New Roman"/>
        <family val="1"/>
      </rPr>
      <t>-5</t>
    </r>
    <r>
      <rPr>
        <sz val="12"/>
        <color theme="1"/>
        <rFont val="Times New Roman"/>
        <family val="1"/>
      </rPr>
      <t xml:space="preserve"> M</t>
    </r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</si>
  <si>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· 9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</si>
  <si>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1.06 x 10</t>
    </r>
    <r>
      <rPr>
        <vertAlign val="superscript"/>
        <sz val="12"/>
        <color theme="1"/>
        <rFont val="Times New Roman"/>
        <family val="1"/>
      </rPr>
      <t>-4</t>
    </r>
    <r>
      <rPr>
        <sz val="12"/>
        <color theme="1"/>
        <rFont val="Times New Roman"/>
        <family val="1"/>
      </rPr>
      <t xml:space="preserve"> M</t>
    </r>
  </si>
  <si>
    <t>trace element solution</t>
  </si>
  <si>
    <t>See recipe below</t>
  </si>
  <si>
    <t>-</t>
  </si>
  <si>
    <t>vitamin solution</t>
  </si>
  <si>
    <t>0.5 mL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</si>
  <si>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EDTA · 2H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</si>
  <si>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4.36 g</t>
  </si>
  <si>
    <r>
      <t>1.17 x 10</t>
    </r>
    <r>
      <rPr>
        <vertAlign val="superscript"/>
        <sz val="11"/>
        <color theme="1"/>
        <rFont val="Times New Roman"/>
        <family val="1"/>
      </rPr>
      <t>-5</t>
    </r>
    <r>
      <rPr>
        <sz val="11"/>
        <color theme="1"/>
        <rFont val="Times New Roman"/>
        <family val="1"/>
      </rPr>
      <t xml:space="preserve"> M</t>
    </r>
  </si>
  <si>
    <r>
      <t>FeCl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· 6H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</si>
  <si>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3.15 g</t>
  </si>
  <si>
    <r>
      <t>MnCl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·4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</si>
  <si>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178.10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</si>
  <si>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9.09 x 10</t>
    </r>
    <r>
      <rPr>
        <vertAlign val="superscript"/>
        <sz val="11"/>
        <color theme="1"/>
        <rFont val="Times New Roman"/>
        <family val="1"/>
      </rPr>
      <t>-7</t>
    </r>
    <r>
      <rPr>
        <sz val="11"/>
        <color theme="1"/>
        <rFont val="Times New Roman"/>
        <family val="1"/>
      </rPr>
      <t xml:space="preserve"> M</t>
    </r>
  </si>
  <si>
    <r>
      <t>ZnSO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· 7H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</si>
  <si>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23.00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</si>
  <si>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8.00 x 10</t>
    </r>
    <r>
      <rPr>
        <vertAlign val="superscript"/>
        <sz val="11"/>
        <color theme="1"/>
        <rFont val="Times New Roman"/>
        <family val="1"/>
      </rPr>
      <t>-8</t>
    </r>
    <r>
      <rPr>
        <sz val="11"/>
        <color theme="1"/>
        <rFont val="Times New Roman"/>
        <family val="1"/>
      </rPr>
      <t xml:space="preserve"> M</t>
    </r>
  </si>
  <si>
    <r>
      <t>CoCl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· 6H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</si>
  <si>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11.90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</si>
  <si>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5.00 x 10</t>
    </r>
    <r>
      <rPr>
        <vertAlign val="superscript"/>
        <sz val="11"/>
        <color theme="1"/>
        <rFont val="Times New Roman"/>
        <family val="1"/>
      </rPr>
      <t>-8</t>
    </r>
    <r>
      <rPr>
        <sz val="11"/>
        <color theme="1"/>
        <rFont val="Times New Roman"/>
        <family val="1"/>
      </rPr>
      <t xml:space="preserve"> M</t>
    </r>
  </si>
  <si>
    <r>
      <t>CuSO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· 5H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</si>
  <si>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2.50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</si>
  <si>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1.00 x 10</t>
    </r>
    <r>
      <rPr>
        <vertAlign val="superscript"/>
        <sz val="11"/>
        <color theme="1"/>
        <rFont val="Times New Roman"/>
        <family val="1"/>
      </rPr>
      <t>-8</t>
    </r>
    <r>
      <rPr>
        <sz val="11"/>
        <color theme="1"/>
        <rFont val="Times New Roman"/>
        <family val="1"/>
      </rPr>
      <t xml:space="preserve"> M</t>
    </r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</si>
  <si>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MoO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· 2H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</si>
  <si>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19.9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</si>
  <si>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8.22 x 10</t>
    </r>
    <r>
      <rPr>
        <vertAlign val="superscript"/>
        <sz val="11"/>
        <color theme="1"/>
        <rFont val="Times New Roman"/>
        <family val="1"/>
      </rPr>
      <t>-8</t>
    </r>
    <r>
      <rPr>
        <sz val="11"/>
        <color theme="1"/>
        <rFont val="Times New Roman"/>
        <family val="1"/>
      </rPr>
      <t xml:space="preserve"> M</t>
    </r>
  </si>
  <si>
    <r>
      <t>H2SeO</t>
    </r>
    <r>
      <rPr>
        <vertAlign val="subscript"/>
        <sz val="11"/>
        <color theme="1"/>
        <rFont val="Times New Roman"/>
        <family val="1"/>
      </rPr>
      <t>3</t>
    </r>
  </si>
  <si>
    <r>
      <t>1.29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</si>
  <si>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NiSO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· 6H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</si>
  <si>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2.63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</si>
  <si>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Na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VO</t>
    </r>
    <r>
      <rPr>
        <vertAlign val="subscript"/>
        <sz val="11"/>
        <color theme="1"/>
        <rFont val="Times New Roman"/>
        <family val="1"/>
      </rPr>
      <t>4</t>
    </r>
  </si>
  <si>
    <r>
      <t>1.84 g L</t>
    </r>
    <r>
      <rPr>
        <vertAlign val="superscript"/>
        <sz val="11"/>
        <color theme="1"/>
        <rFont val="Times New Roman"/>
        <family val="1"/>
      </rPr>
      <t xml:space="preserve">-1 </t>
    </r>
    <r>
      <rPr>
        <sz val="11"/>
        <color theme="1"/>
        <rFont val="Times New Roman"/>
        <family val="1"/>
      </rPr>
      <t>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</si>
  <si>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1.94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</si>
  <si>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 xml:space="preserve">f/2 Vitamin Solution </t>
    </r>
    <r>
      <rPr>
        <sz val="11"/>
        <color theme="1"/>
        <rFont val="Times New Roman"/>
        <family val="1"/>
      </rPr>
      <t>(modified from Bigelow: NCMAM Center)</t>
    </r>
  </si>
  <si>
    <t>Primary Stock Solution</t>
  </si>
  <si>
    <r>
      <t>thiamine · HCl (vit. 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</t>
    </r>
  </si>
  <si>
    <t>200 mg</t>
  </si>
  <si>
    <r>
      <t>2.96 x 10</t>
    </r>
    <r>
      <rPr>
        <vertAlign val="superscript"/>
        <sz val="11"/>
        <color theme="1"/>
        <rFont val="Times New Roman"/>
        <family val="1"/>
      </rPr>
      <t>-7</t>
    </r>
    <r>
      <rPr>
        <sz val="11"/>
        <color theme="1"/>
        <rFont val="Times New Roman"/>
        <family val="1"/>
      </rPr>
      <t xml:space="preserve"> M</t>
    </r>
  </si>
  <si>
    <t>biotin (vit. H)</t>
  </si>
  <si>
    <r>
      <t>0.1g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</si>
  <si>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10 mL</t>
  </si>
  <si>
    <r>
      <t>2.05 x 10</t>
    </r>
    <r>
      <rPr>
        <vertAlign val="superscript"/>
        <sz val="11"/>
        <color theme="1"/>
        <rFont val="Times New Roman"/>
        <family val="1"/>
      </rPr>
      <t>-9</t>
    </r>
    <r>
      <rPr>
        <sz val="11"/>
        <color theme="1"/>
        <rFont val="Times New Roman"/>
        <family val="1"/>
      </rPr>
      <t xml:space="preserve"> M</t>
    </r>
  </si>
  <si>
    <r>
      <t>cyanocobalamin (vit. B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)</t>
    </r>
  </si>
  <si>
    <r>
      <t>1.0 g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dH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</si>
  <si>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3.69 x 10</t>
    </r>
    <r>
      <rPr>
        <vertAlign val="superscript"/>
        <sz val="11"/>
        <color theme="1"/>
        <rFont val="Times New Roman"/>
        <family val="1"/>
      </rPr>
      <t>-10</t>
    </r>
    <r>
      <rPr>
        <sz val="11"/>
        <color theme="1"/>
        <rFont val="Times New Roman"/>
        <family val="1"/>
      </rPr>
      <t xml:space="preserve"> M</t>
    </r>
  </si>
  <si>
    <t>FINAL MEDIUM: 500 mL Solution 1 + 500 mL Solution 2 + 1 mL trace metals + 0.5 mL vitamins</t>
  </si>
  <si>
    <t>L1 Trace Element Solution</t>
  </si>
  <si>
    <t>Molar Mass</t>
  </si>
  <si>
    <t>Molar Mass (Da)</t>
  </si>
  <si>
    <t>mmol/500 mL</t>
  </si>
  <si>
    <t>Stock Solution (g L^-1 dH2O)</t>
  </si>
  <si>
    <t>Total Volume (mL)</t>
  </si>
  <si>
    <t>Concentration in final Medium (mmol/L)</t>
  </si>
  <si>
    <t>Solution 1</t>
  </si>
  <si>
    <t>Solution 2</t>
  </si>
  <si>
    <t>Culture volume (uL)</t>
  </si>
  <si>
    <t>mmol in Culture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</si>
  <si>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· 9H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 </t>
    </r>
    <r>
      <rPr>
        <i/>
        <sz val="12"/>
        <color theme="1"/>
        <rFont val="Times New Roman"/>
        <family val="1"/>
      </rPr>
      <t>(Only add if the phytoplankton requires silicates).</t>
    </r>
  </si>
  <si>
    <t>mass/cell (pg, estimated from Ecoli)</t>
  </si>
  <si>
    <t>initial OD (estimated)</t>
  </si>
  <si>
    <t>initial cell count (from calib. Curve)</t>
  </si>
  <si>
    <t>mass of initial colony (ug)</t>
  </si>
  <si>
    <t>dry weight (ug, assuming 70% water)</t>
  </si>
  <si>
    <t>mmol/gDW</t>
  </si>
  <si>
    <r>
      <t>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CrO4</t>
    </r>
  </si>
  <si>
    <t>BIOCYC</t>
  </si>
  <si>
    <t>NA+, CL-</t>
  </si>
  <si>
    <t>NA+, ???</t>
  </si>
  <si>
    <t>K+, ???</t>
  </si>
  <si>
    <t>NA+, SULFATE</t>
  </si>
  <si>
    <t>K+, CL-</t>
  </si>
  <si>
    <t>MG+2, CL-</t>
  </si>
  <si>
    <t>CA+2, CL-</t>
  </si>
  <si>
    <t>NA+, NITRATE</t>
  </si>
  <si>
    <t>BIOTIN</t>
  </si>
  <si>
    <t>Screens were performed in L1 minimal medium [46] (https://doi.org/10.17504/protocols.io.jvccn2w) modified to a salinity of 20 ppt and amended with ammonium (3 mM), kanamycin (50 μg ml−1 ), and phosphorus as PO4 3- at 36 μM.</t>
  </si>
  <si>
    <t>Schroer et al. additions</t>
  </si>
  <si>
    <t>AMMONIUM</t>
  </si>
  <si>
    <t>NH4+</t>
  </si>
  <si>
    <t>Pi</t>
  </si>
  <si>
    <t>PO4(3-)</t>
  </si>
  <si>
    <t>NA+, H+, Pi</t>
  </si>
  <si>
    <t>Molar concentration in final medium</t>
  </si>
  <si>
    <t>3 x 10^(-3) M</t>
  </si>
  <si>
    <t>36 x 10^(-6) M</t>
  </si>
  <si>
    <t>PO4(3-)*</t>
  </si>
  <si>
    <t>*treated in model as HPO4</t>
  </si>
  <si>
    <t>mmol</t>
  </si>
  <si>
    <t>FE+3, CL-</t>
  </si>
  <si>
    <t>MN+2, CL-</t>
  </si>
  <si>
    <t>CO+2, CL-</t>
  </si>
  <si>
    <t>ZN+2, SULFATE</t>
  </si>
  <si>
    <t>CU+2, SULFATE</t>
  </si>
  <si>
    <t>NA+, CPD-3</t>
  </si>
  <si>
    <t>NI+2, SULFATE</t>
  </si>
  <si>
    <t>NA+, not in model</t>
  </si>
  <si>
    <t>K+, not in model</t>
  </si>
  <si>
    <t>THIAMINE, H+, CL-</t>
  </si>
  <si>
    <t>H+, SELENITE</t>
  </si>
  <si>
    <t>NA+, HCO3</t>
  </si>
  <si>
    <t>H+, not in model</t>
  </si>
  <si>
    <t>not in model, CL-</t>
  </si>
  <si>
    <t>Na+, EDTA not metabolic</t>
  </si>
  <si>
    <t>FINAL MEDIA</t>
  </si>
  <si>
    <t>(in terms of components recognized by the model)</t>
  </si>
  <si>
    <t>CPD-3</t>
  </si>
  <si>
    <t xml:space="preserve"> SELENITE</t>
  </si>
  <si>
    <t xml:space="preserve"> CA+2</t>
  </si>
  <si>
    <t xml:space="preserve"> ZN+2</t>
  </si>
  <si>
    <t xml:space="preserve"> AMMONIUM</t>
  </si>
  <si>
    <t xml:space="preserve"> THIAMINE</t>
  </si>
  <si>
    <t xml:space="preserve"> Pi</t>
  </si>
  <si>
    <t xml:space="preserve"> BIOTIN</t>
  </si>
  <si>
    <t xml:space="preserve"> MG+2</t>
  </si>
  <si>
    <t xml:space="preserve"> CU+2</t>
  </si>
  <si>
    <t xml:space="preserve"> CL-</t>
  </si>
  <si>
    <t xml:space="preserve"> CO+2</t>
  </si>
  <si>
    <t xml:space="preserve"> NITRATE</t>
  </si>
  <si>
    <t xml:space="preserve"> NI+2</t>
  </si>
  <si>
    <t xml:space="preserve"> SULFATE</t>
  </si>
  <si>
    <t xml:space="preserve"> K+</t>
  </si>
  <si>
    <t xml:space="preserve"> H+</t>
  </si>
  <si>
    <t xml:space="preserve"> FE+3</t>
  </si>
  <si>
    <t xml:space="preserve"> MN+2</t>
  </si>
  <si>
    <t xml:space="preserve"> HCO3</t>
  </si>
  <si>
    <t xml:space="preserve"> NA+</t>
  </si>
  <si>
    <t>3?</t>
  </si>
  <si>
    <t>Final component mmol/gDCW</t>
  </si>
  <si>
    <r>
      <t xml:space="preserve">multiple forms, unclear (maybe </t>
    </r>
    <r>
      <rPr>
        <b/>
        <sz val="12"/>
        <color theme="1"/>
        <rFont val="Times New Roman"/>
        <family val="1"/>
      </rPr>
      <t>CPD-315)</t>
    </r>
  </si>
  <si>
    <t>WATER</t>
  </si>
  <si>
    <t>Additional (unbounded) components?</t>
  </si>
  <si>
    <t>OXYGEN-MOLECULE</t>
  </si>
  <si>
    <t>CARBON-DIOXIDE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</si>
</sst>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6" fillId="0" borderId="0" xfId="0" applyFont="1"/>
    <xf numFmtId="0" fontId="23" fillId="0" borderId="0" xfId="0" applyFont="1" applyAlignment="1">
      <alignment vertical="center"/>
    </xf>
    <xf numFmtId="0" fontId="24" fillId="0" borderId="10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9" fillId="33" borderId="0" xfId="0" applyFont="1" applyFill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4" xfId="0" applyFont="1" applyBorder="1"/>
    <xf numFmtId="0" fontId="18" fillId="0" borderId="14" xfId="0" applyFont="1" applyBorder="1"/>
    <xf numFmtId="0" fontId="0" fillId="0" borderId="14" xfId="0" applyBorder="1"/>
    <xf numFmtId="0" fontId="18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4" fillId="0" borderId="0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4" xfId="0" applyFont="1" applyFill="1" applyBorder="1"/>
    <xf numFmtId="0" fontId="0" fillId="34" borderId="14" xfId="0" applyFill="1" applyBorder="1"/>
    <xf numFmtId="0" fontId="24" fillId="0" borderId="0" xfId="0" applyFont="1" applyBorder="1" applyAlignment="1">
      <alignment horizontal="center" vertical="center" wrapText="1"/>
    </xf>
    <xf numFmtId="0" fontId="0" fillId="0" borderId="0" xfId="0" applyBorder="1"/>
    <xf numFmtId="0" fontId="24" fillId="0" borderId="14" xfId="0" applyFont="1" applyFill="1" applyBorder="1" applyAlignment="1">
      <alignment horizontal="center" vertical="center" wrapText="1"/>
    </xf>
    <xf numFmtId="0" fontId="24" fillId="0" borderId="14" xfId="0" applyNumberFormat="1" applyFont="1" applyBorder="1" applyAlignment="1">
      <alignment horizontal="center" vertical="center" wrapText="1"/>
    </xf>
    <xf numFmtId="0" fontId="18" fillId="0" borderId="14" xfId="0" applyNumberFormat="1" applyFont="1" applyBorder="1"/>
    <xf numFmtId="0" fontId="18" fillId="34" borderId="14" xfId="0" applyNumberFormat="1" applyFont="1" applyFill="1" applyBorder="1"/>
    <xf numFmtId="0" fontId="24" fillId="0" borderId="16" xfId="0" applyNumberFormat="1" applyFont="1" applyBorder="1" applyAlignment="1">
      <alignment horizontal="center" vertical="center" wrapText="1"/>
    </xf>
    <xf numFmtId="0" fontId="0" fillId="0" borderId="14" xfId="0" applyNumberFormat="1" applyBorder="1"/>
    <xf numFmtId="0" fontId="18" fillId="0" borderId="14" xfId="0" applyFont="1" applyFill="1" applyBorder="1"/>
    <xf numFmtId="0" fontId="0" fillId="0" borderId="14" xfId="0" applyFill="1" applyBorder="1"/>
    <xf numFmtId="0" fontId="18" fillId="35" borderId="14" xfId="0" applyFont="1" applyFill="1" applyBorder="1"/>
    <xf numFmtId="0" fontId="16" fillId="36" borderId="0" xfId="0" applyFont="1" applyFill="1"/>
    <xf numFmtId="0" fontId="0" fillId="36" borderId="0" xfId="0" applyFill="1"/>
    <xf numFmtId="0" fontId="19" fillId="0" borderId="14" xfId="0" applyFont="1" applyBorder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34" borderId="0" xfId="0" applyFill="1"/>
    <xf numFmtId="0" fontId="24" fillId="34" borderId="14" xfId="0" applyFont="1" applyFill="1" applyBorder="1" applyAlignment="1">
      <alignment horizontal="center" vertical="center" wrapText="1"/>
    </xf>
    <xf numFmtId="49" fontId="16" fillId="0" borderId="14" xfId="0" applyNumberFormat="1" applyFont="1" applyBorder="1"/>
    <xf numFmtId="0" fontId="16" fillId="0" borderId="14" xfId="0" applyFont="1" applyBorder="1"/>
    <xf numFmtId="0" fontId="16" fillId="37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abSelected="1" topLeftCell="A10" zoomScale="70" zoomScaleNormal="70" workbookViewId="0">
      <selection activeCell="I15" sqref="I15"/>
    </sheetView>
  </sheetViews>
  <sheetFormatPr defaultRowHeight="15" x14ac:dyDescent="0.25"/>
  <cols>
    <col min="1" max="1" width="29.140625" customWidth="1"/>
    <col min="2" max="2" width="15.140625" bestFit="1" customWidth="1"/>
    <col min="3" max="3" width="13.42578125" bestFit="1" customWidth="1"/>
    <col min="4" max="4" width="27.140625" bestFit="1" customWidth="1"/>
    <col min="5" max="5" width="21.7109375" bestFit="1" customWidth="1"/>
    <col min="6" max="6" width="26.5703125" bestFit="1" customWidth="1"/>
    <col min="7" max="7" width="25.85546875" bestFit="1" customWidth="1"/>
    <col min="8" max="8" width="19.7109375" bestFit="1" customWidth="1"/>
    <col min="9" max="10" width="14.85546875" bestFit="1" customWidth="1"/>
    <col min="11" max="11" width="31" bestFit="1" customWidth="1"/>
    <col min="12" max="12" width="8.5703125" customWidth="1"/>
    <col min="13" max="13" width="8.42578125" bestFit="1" customWidth="1"/>
    <col min="14" max="14" width="15.5703125" bestFit="1" customWidth="1"/>
    <col min="15" max="15" width="12.140625" bestFit="1" customWidth="1"/>
    <col min="16" max="16" width="18.28515625" bestFit="1" customWidth="1"/>
    <col min="17" max="17" width="13" bestFit="1" customWidth="1"/>
    <col min="18" max="18" width="7.7109375" bestFit="1" customWidth="1"/>
    <col min="19" max="19" width="12.140625" bestFit="1" customWidth="1"/>
    <col min="20" max="20" width="11.7109375" customWidth="1"/>
    <col min="22" max="22" width="28.7109375" bestFit="1" customWidth="1"/>
    <col min="23" max="23" width="15" bestFit="1" customWidth="1"/>
    <col min="24" max="24" width="16.42578125" bestFit="1" customWidth="1"/>
    <col min="25" max="25" width="12.42578125" bestFit="1" customWidth="1"/>
    <col min="26" max="26" width="9.28515625" customWidth="1"/>
  </cols>
  <sheetData>
    <row r="1" spans="1:27" ht="65.25" customHeight="1" thickBot="1" x14ac:dyDescent="0.3">
      <c r="A1" s="1" t="s">
        <v>0</v>
      </c>
      <c r="F1" s="1" t="s">
        <v>10</v>
      </c>
      <c r="K1" s="51" t="s">
        <v>18</v>
      </c>
      <c r="P1" s="52" t="s">
        <v>75</v>
      </c>
      <c r="V1" s="52" t="s">
        <v>62</v>
      </c>
    </row>
    <row r="2" spans="1:27" ht="63.75" thickBot="1" x14ac:dyDescent="0.3">
      <c r="A2" s="2" t="s">
        <v>1</v>
      </c>
      <c r="B2" s="23" t="s">
        <v>2</v>
      </c>
      <c r="C2" s="18" t="s">
        <v>77</v>
      </c>
      <c r="D2" s="18" t="s">
        <v>78</v>
      </c>
      <c r="F2" s="2" t="s">
        <v>1</v>
      </c>
      <c r="G2" s="23" t="s">
        <v>2</v>
      </c>
      <c r="H2" s="18" t="s">
        <v>77</v>
      </c>
      <c r="I2" s="18" t="s">
        <v>78</v>
      </c>
      <c r="K2" s="4" t="s">
        <v>19</v>
      </c>
      <c r="L2" s="5" t="s">
        <v>79</v>
      </c>
      <c r="M2" s="5" t="s">
        <v>21</v>
      </c>
      <c r="N2" s="5" t="s">
        <v>22</v>
      </c>
      <c r="P2" s="10" t="s">
        <v>19</v>
      </c>
      <c r="Q2" s="11" t="s">
        <v>20</v>
      </c>
      <c r="R2" s="11" t="s">
        <v>21</v>
      </c>
      <c r="S2" s="25" t="s">
        <v>22</v>
      </c>
      <c r="T2" s="27" t="s">
        <v>76</v>
      </c>
      <c r="V2" s="14" t="s">
        <v>19</v>
      </c>
      <c r="W2" s="15" t="s">
        <v>63</v>
      </c>
      <c r="X2" s="15" t="s">
        <v>21</v>
      </c>
      <c r="Y2" s="29" t="s">
        <v>22</v>
      </c>
      <c r="Z2" s="28" t="s">
        <v>76</v>
      </c>
      <c r="AA2" s="35"/>
    </row>
    <row r="3" spans="1:27" ht="33.75" thickBot="1" x14ac:dyDescent="0.3">
      <c r="A3" s="3" t="s">
        <v>3</v>
      </c>
      <c r="B3" s="24">
        <v>21.19</v>
      </c>
      <c r="C3" s="17">
        <v>58.442999999999998</v>
      </c>
      <c r="D3" s="17">
        <f>B3/C3*2*1000</f>
        <v>725.15100183084382</v>
      </c>
      <c r="F3" s="3" t="s">
        <v>11</v>
      </c>
      <c r="G3" s="24">
        <v>9.5920000000000005</v>
      </c>
      <c r="H3" s="17">
        <v>203.3</v>
      </c>
      <c r="I3" s="17">
        <f>G3/H3*2*1000</f>
        <v>94.363010329562215</v>
      </c>
      <c r="K3" s="6" t="s">
        <v>14</v>
      </c>
      <c r="L3" s="7">
        <v>75</v>
      </c>
      <c r="M3" s="7" t="s">
        <v>23</v>
      </c>
      <c r="N3" s="7" t="s">
        <v>24</v>
      </c>
      <c r="P3" s="12" t="s">
        <v>35</v>
      </c>
      <c r="Q3" s="13" t="s">
        <v>32</v>
      </c>
      <c r="R3" s="13" t="s">
        <v>36</v>
      </c>
      <c r="S3" s="26" t="s">
        <v>37</v>
      </c>
      <c r="T3" s="28">
        <v>372.24</v>
      </c>
      <c r="V3" s="12" t="s">
        <v>64</v>
      </c>
      <c r="W3" s="13" t="s">
        <v>32</v>
      </c>
      <c r="X3" s="13" t="s">
        <v>65</v>
      </c>
      <c r="Y3" s="26" t="s">
        <v>66</v>
      </c>
      <c r="Z3" s="21">
        <v>337.27</v>
      </c>
      <c r="AA3" s="36"/>
    </row>
    <row r="4" spans="1:27" ht="37.5" thickBot="1" x14ac:dyDescent="0.3">
      <c r="A4" s="3" t="s">
        <v>4</v>
      </c>
      <c r="B4" s="24">
        <v>3.55</v>
      </c>
      <c r="C4" s="17">
        <v>142.04</v>
      </c>
      <c r="D4" s="17">
        <f t="shared" ref="D4:D9" si="0">B4/C4*2*1000</f>
        <v>49.985919459307233</v>
      </c>
      <c r="F4" s="3" t="s">
        <v>12</v>
      </c>
      <c r="G4" s="24">
        <v>1.3440000000000001</v>
      </c>
      <c r="H4" s="17">
        <v>147.01</v>
      </c>
      <c r="I4" s="17">
        <f t="shared" ref="I4:I5" si="1">G4/H4*2*1000</f>
        <v>18.284470444187473</v>
      </c>
      <c r="K4" s="6" t="s">
        <v>25</v>
      </c>
      <c r="L4" s="7">
        <v>5</v>
      </c>
      <c r="M4" s="7" t="s">
        <v>26</v>
      </c>
      <c r="N4" s="7" t="s">
        <v>27</v>
      </c>
      <c r="P4" s="12" t="s">
        <v>38</v>
      </c>
      <c r="Q4" s="13" t="s">
        <v>32</v>
      </c>
      <c r="R4" s="13" t="s">
        <v>39</v>
      </c>
      <c r="S4" s="26" t="s">
        <v>37</v>
      </c>
      <c r="T4" s="28">
        <v>270.3</v>
      </c>
      <c r="V4" s="12" t="s">
        <v>67</v>
      </c>
      <c r="W4" s="13" t="s">
        <v>68</v>
      </c>
      <c r="X4" s="13" t="s">
        <v>69</v>
      </c>
      <c r="Y4" s="26" t="s">
        <v>70</v>
      </c>
      <c r="Z4" s="21">
        <v>244.31</v>
      </c>
      <c r="AA4" s="36"/>
    </row>
    <row r="5" spans="1:27" ht="50.25" thickBot="1" x14ac:dyDescent="0.3">
      <c r="A5" s="3" t="s">
        <v>5</v>
      </c>
      <c r="B5" s="24">
        <v>0.59899999999999998</v>
      </c>
      <c r="C5" s="17">
        <v>74.551000000000002</v>
      </c>
      <c r="D5" s="17">
        <f t="shared" si="0"/>
        <v>16.069536290593017</v>
      </c>
      <c r="F5" s="3" t="s">
        <v>13</v>
      </c>
      <c r="G5" s="24">
        <v>2.1899999999999999E-2</v>
      </c>
      <c r="H5" s="17">
        <v>266.62</v>
      </c>
      <c r="I5" s="17">
        <f t="shared" si="1"/>
        <v>0.16427874878103668</v>
      </c>
      <c r="K5" s="6" t="s">
        <v>28</v>
      </c>
      <c r="L5" s="7">
        <v>30</v>
      </c>
      <c r="M5" s="7" t="s">
        <v>26</v>
      </c>
      <c r="N5" s="7" t="s">
        <v>29</v>
      </c>
      <c r="P5" s="12" t="s">
        <v>40</v>
      </c>
      <c r="Q5" s="13" t="s">
        <v>41</v>
      </c>
      <c r="R5" s="13" t="s">
        <v>26</v>
      </c>
      <c r="S5" s="26" t="s">
        <v>42</v>
      </c>
      <c r="T5" s="28">
        <v>197.91</v>
      </c>
      <c r="V5" s="12" t="s">
        <v>71</v>
      </c>
      <c r="W5" s="13" t="s">
        <v>72</v>
      </c>
      <c r="X5" s="13" t="s">
        <v>26</v>
      </c>
      <c r="Y5" s="26" t="s">
        <v>73</v>
      </c>
      <c r="Z5" s="21">
        <v>1355.37</v>
      </c>
      <c r="AA5" s="36"/>
    </row>
    <row r="6" spans="1:27" ht="50.25" thickBot="1" x14ac:dyDescent="0.3">
      <c r="A6" s="3" t="s">
        <v>6</v>
      </c>
      <c r="B6" s="24">
        <v>8.6199999999999999E-2</v>
      </c>
      <c r="C6" s="17">
        <v>119.00230000000001</v>
      </c>
      <c r="D6" s="17">
        <f t="shared" si="0"/>
        <v>1.4487114954921039</v>
      </c>
      <c r="F6" s="3" t="s">
        <v>14</v>
      </c>
      <c r="G6" s="24" t="s">
        <v>15</v>
      </c>
      <c r="H6" s="17">
        <v>84.99</v>
      </c>
      <c r="I6" s="17">
        <f>(1/1000)*(L3/H6)*1000</f>
        <v>0.88245675961877879</v>
      </c>
      <c r="K6" s="6" t="s">
        <v>30</v>
      </c>
      <c r="L6" s="7" t="s">
        <v>31</v>
      </c>
      <c r="M6" s="7" t="s">
        <v>26</v>
      </c>
      <c r="N6" s="7" t="s">
        <v>32</v>
      </c>
      <c r="P6" s="12" t="s">
        <v>43</v>
      </c>
      <c r="Q6" s="13" t="s">
        <v>44</v>
      </c>
      <c r="R6" s="13" t="s">
        <v>26</v>
      </c>
      <c r="S6" s="26" t="s">
        <v>45</v>
      </c>
      <c r="T6" s="28">
        <v>287.56</v>
      </c>
    </row>
    <row r="7" spans="1:27" ht="50.25" thickBot="1" x14ac:dyDescent="0.3">
      <c r="A7" s="3" t="s">
        <v>7</v>
      </c>
      <c r="B7" s="24">
        <v>0.22900000000000001</v>
      </c>
      <c r="C7" s="17">
        <v>61.83</v>
      </c>
      <c r="D7" s="17">
        <f t="shared" si="0"/>
        <v>7.4074074074074074</v>
      </c>
      <c r="F7" s="3" t="s">
        <v>16</v>
      </c>
      <c r="G7" s="24" t="s">
        <v>15</v>
      </c>
      <c r="H7" s="17">
        <v>137.99</v>
      </c>
      <c r="I7" s="17">
        <f t="shared" ref="I7:I8" si="2">(1/1000)*(L4/H7)*1000</f>
        <v>3.6234509747083123E-2</v>
      </c>
      <c r="K7" s="6" t="s">
        <v>33</v>
      </c>
      <c r="L7" s="7" t="s">
        <v>31</v>
      </c>
      <c r="M7" s="7" t="s">
        <v>34</v>
      </c>
      <c r="N7" s="7" t="s">
        <v>32</v>
      </c>
      <c r="P7" s="12" t="s">
        <v>46</v>
      </c>
      <c r="Q7" s="13" t="s">
        <v>47</v>
      </c>
      <c r="R7" s="13" t="s">
        <v>26</v>
      </c>
      <c r="S7" s="26" t="s">
        <v>48</v>
      </c>
      <c r="T7" s="28">
        <v>237.93</v>
      </c>
      <c r="V7" s="8" t="s">
        <v>105</v>
      </c>
      <c r="W7" s="31" t="s">
        <v>111</v>
      </c>
      <c r="X7" s="31" t="s">
        <v>77</v>
      </c>
    </row>
    <row r="8" spans="1:27" ht="37.5" thickBot="1" x14ac:dyDescent="0.3">
      <c r="A8" s="3" t="s">
        <v>8</v>
      </c>
      <c r="B8" s="24">
        <v>2.7499999999999998E-3</v>
      </c>
      <c r="C8" s="17">
        <v>41.988</v>
      </c>
      <c r="D8" s="17">
        <f t="shared" si="0"/>
        <v>0.1309898066114128</v>
      </c>
      <c r="F8" s="3" t="s">
        <v>17</v>
      </c>
      <c r="G8" s="24" t="s">
        <v>15</v>
      </c>
      <c r="H8" s="17">
        <v>284.2</v>
      </c>
      <c r="I8" s="17">
        <f t="shared" si="2"/>
        <v>0.1055594651653765</v>
      </c>
      <c r="P8" s="12" t="s">
        <v>49</v>
      </c>
      <c r="Q8" s="13" t="s">
        <v>50</v>
      </c>
      <c r="R8" s="13" t="s">
        <v>26</v>
      </c>
      <c r="S8" s="26" t="s">
        <v>51</v>
      </c>
      <c r="T8" s="28">
        <v>249.69</v>
      </c>
      <c r="V8" s="31" t="s">
        <v>107</v>
      </c>
      <c r="W8" s="31" t="s">
        <v>112</v>
      </c>
      <c r="X8">
        <v>18.038</v>
      </c>
    </row>
    <row r="9" spans="1:27" ht="37.5" thickBot="1" x14ac:dyDescent="0.3">
      <c r="A9" s="3" t="s">
        <v>9</v>
      </c>
      <c r="B9" s="24">
        <v>0.17349999999999999</v>
      </c>
      <c r="C9" s="17">
        <v>84.006600000000006</v>
      </c>
      <c r="D9" s="17">
        <f t="shared" si="0"/>
        <v>4.1306278316227525</v>
      </c>
      <c r="P9" s="12" t="s">
        <v>52</v>
      </c>
      <c r="Q9" s="13" t="s">
        <v>53</v>
      </c>
      <c r="R9" s="13" t="s">
        <v>26</v>
      </c>
      <c r="S9" s="26" t="s">
        <v>54</v>
      </c>
      <c r="T9" s="28">
        <v>241.95</v>
      </c>
      <c r="V9" s="31" t="s">
        <v>114</v>
      </c>
      <c r="W9" s="31" t="s">
        <v>113</v>
      </c>
      <c r="X9">
        <v>95.978999999999999</v>
      </c>
    </row>
    <row r="10" spans="1:27" ht="37.5" thickBot="1" x14ac:dyDescent="0.3">
      <c r="P10" s="12" t="s">
        <v>55</v>
      </c>
      <c r="Q10" s="13" t="s">
        <v>56</v>
      </c>
      <c r="R10" s="13" t="s">
        <v>26</v>
      </c>
      <c r="S10" s="26" t="s">
        <v>51</v>
      </c>
      <c r="T10" s="28">
        <v>128.97</v>
      </c>
    </row>
    <row r="11" spans="1:27" ht="63.75" thickBot="1" x14ac:dyDescent="0.3">
      <c r="A11" s="16" t="s">
        <v>74</v>
      </c>
      <c r="I11" s="8"/>
      <c r="P11" s="12" t="s">
        <v>57</v>
      </c>
      <c r="Q11" s="13" t="s">
        <v>58</v>
      </c>
      <c r="R11" s="13" t="s">
        <v>26</v>
      </c>
      <c r="S11" s="26" t="s">
        <v>51</v>
      </c>
      <c r="T11" s="28">
        <v>262.85000000000002</v>
      </c>
      <c r="V11" s="31" t="s">
        <v>115</v>
      </c>
    </row>
    <row r="12" spans="1:27" ht="35.25" thickBot="1" x14ac:dyDescent="0.3">
      <c r="A12" s="18" t="s">
        <v>19</v>
      </c>
      <c r="B12" s="18" t="s">
        <v>1</v>
      </c>
      <c r="C12" s="18" t="s">
        <v>116</v>
      </c>
      <c r="D12" s="19" t="s">
        <v>94</v>
      </c>
      <c r="E12" s="19" t="s">
        <v>80</v>
      </c>
      <c r="F12" s="19" t="s">
        <v>84</v>
      </c>
      <c r="G12" s="48" t="s">
        <v>81</v>
      </c>
      <c r="H12" s="19" t="s">
        <v>85</v>
      </c>
      <c r="I12" s="19" t="s">
        <v>92</v>
      </c>
      <c r="K12" s="49" t="s">
        <v>87</v>
      </c>
      <c r="P12" s="12" t="s">
        <v>59</v>
      </c>
      <c r="Q12" s="13" t="s">
        <v>60</v>
      </c>
      <c r="R12" s="13" t="s">
        <v>26</v>
      </c>
      <c r="S12" s="26" t="s">
        <v>51</v>
      </c>
      <c r="T12" s="28">
        <v>183.91</v>
      </c>
    </row>
    <row r="13" spans="1:27" ht="37.5" thickBot="1" x14ac:dyDescent="0.3">
      <c r="A13" s="17" t="s">
        <v>82</v>
      </c>
      <c r="B13" s="17" t="s">
        <v>3</v>
      </c>
      <c r="C13" s="17">
        <v>725.15100183084382</v>
      </c>
      <c r="D13" s="17" t="s">
        <v>95</v>
      </c>
      <c r="E13" s="20">
        <f t="shared" ref="E13:E25" si="3">500+500+1+0.5</f>
        <v>1001.5</v>
      </c>
      <c r="F13" s="20">
        <v>220</v>
      </c>
      <c r="G13" s="39">
        <f>C13/E13 *1000</f>
        <v>724.06490447413262</v>
      </c>
      <c r="H13" s="20">
        <f>G13*F13*1/1000000</f>
        <v>0.15929427898430917</v>
      </c>
      <c r="I13" s="21">
        <f>(H13/K25)*10^6</f>
        <v>393.02287805578163</v>
      </c>
      <c r="K13" s="30">
        <v>0.95</v>
      </c>
      <c r="P13" s="12" t="s">
        <v>93</v>
      </c>
      <c r="Q13" s="13" t="s">
        <v>61</v>
      </c>
      <c r="R13" s="13" t="s">
        <v>26</v>
      </c>
      <c r="S13" s="26" t="s">
        <v>51</v>
      </c>
      <c r="T13" s="28">
        <v>194.19</v>
      </c>
    </row>
    <row r="14" spans="1:27" ht="18.75" x14ac:dyDescent="0.25">
      <c r="A14" s="22"/>
      <c r="B14" s="17" t="s">
        <v>4</v>
      </c>
      <c r="C14" s="17">
        <v>49.985919459307233</v>
      </c>
      <c r="D14" s="20" t="s">
        <v>98</v>
      </c>
      <c r="E14" s="20">
        <f t="shared" si="3"/>
        <v>1001.5</v>
      </c>
      <c r="F14" s="20">
        <v>220</v>
      </c>
      <c r="G14" s="39">
        <f t="shared" ref="G14:G19" si="4">C14/E14 *1000</f>
        <v>49.911052879987253</v>
      </c>
      <c r="H14" s="20">
        <f>G14*F14*1/1000000</f>
        <v>1.0980431633597196E-2</v>
      </c>
      <c r="I14" s="21">
        <f>H14/K25*10^6</f>
        <v>27.091750378280757</v>
      </c>
      <c r="K14" s="30"/>
    </row>
    <row r="15" spans="1:27" ht="15.75" x14ac:dyDescent="0.25">
      <c r="A15" s="22"/>
      <c r="B15" s="17" t="s">
        <v>5</v>
      </c>
      <c r="C15" s="17">
        <v>16.069536290593017</v>
      </c>
      <c r="D15" s="20" t="s">
        <v>99</v>
      </c>
      <c r="E15" s="20">
        <f t="shared" si="3"/>
        <v>1001.5</v>
      </c>
      <c r="F15" s="20">
        <v>220</v>
      </c>
      <c r="G15" s="39">
        <f t="shared" si="4"/>
        <v>16.045468088460325</v>
      </c>
      <c r="H15" s="20">
        <f t="shared" ref="H14:H19" si="5">G15*F15*1/1000000</f>
        <v>3.5300029794612716E-3</v>
      </c>
      <c r="I15" s="21">
        <f>H15/K25*10^6</f>
        <v>8.709490004157729</v>
      </c>
      <c r="K15" s="49" t="s">
        <v>88</v>
      </c>
    </row>
    <row r="16" spans="1:27" ht="15.75" x14ac:dyDescent="0.25">
      <c r="A16" s="22"/>
      <c r="B16" s="17" t="s">
        <v>6</v>
      </c>
      <c r="C16" s="17">
        <v>1.4487114954921039</v>
      </c>
      <c r="D16" s="20" t="s">
        <v>97</v>
      </c>
      <c r="E16" s="20">
        <f t="shared" si="3"/>
        <v>1001.5</v>
      </c>
      <c r="F16" s="20">
        <v>220</v>
      </c>
      <c r="G16" s="39">
        <f t="shared" si="4"/>
        <v>1.4465416829676525</v>
      </c>
      <c r="H16" s="20">
        <f t="shared" si="5"/>
        <v>3.1823917025288351E-4</v>
      </c>
      <c r="I16" s="21">
        <f>H16/K25*10^6</f>
        <v>0.78518372034687056</v>
      </c>
      <c r="K16" s="30">
        <v>0.10299999999999999</v>
      </c>
    </row>
    <row r="17" spans="1:11" ht="18.75" x14ac:dyDescent="0.25">
      <c r="A17" s="22"/>
      <c r="B17" s="17" t="s">
        <v>7</v>
      </c>
      <c r="C17" s="17">
        <v>7.4074074074074074</v>
      </c>
      <c r="D17" s="20" t="s">
        <v>129</v>
      </c>
      <c r="E17" s="20">
        <f t="shared" si="3"/>
        <v>1001.5</v>
      </c>
      <c r="F17" s="20">
        <v>220</v>
      </c>
      <c r="G17" s="39">
        <f t="shared" si="4"/>
        <v>7.3963129380004071</v>
      </c>
      <c r="H17" s="20">
        <f t="shared" si="5"/>
        <v>1.6271888463600895E-3</v>
      </c>
      <c r="I17" s="21">
        <f>H17/K25*10^6</f>
        <v>4.0147232381126745</v>
      </c>
      <c r="K17" s="30"/>
    </row>
    <row r="18" spans="1:11" ht="30" x14ac:dyDescent="0.25">
      <c r="A18" s="22"/>
      <c r="B18" s="17" t="s">
        <v>8</v>
      </c>
      <c r="C18" s="17">
        <v>0.1309898066114128</v>
      </c>
      <c r="D18" s="20" t="s">
        <v>96</v>
      </c>
      <c r="E18" s="20">
        <f t="shared" si="3"/>
        <v>1001.5</v>
      </c>
      <c r="F18" s="20">
        <v>220</v>
      </c>
      <c r="G18" s="39">
        <f t="shared" si="4"/>
        <v>0.13079361618713209</v>
      </c>
      <c r="H18" s="20">
        <f t="shared" si="5"/>
        <v>2.8774595561169062E-5</v>
      </c>
      <c r="I18" s="21">
        <f>H18/K25*10^6</f>
        <v>7.0994855775427773E-2</v>
      </c>
      <c r="K18" s="50" t="s">
        <v>89</v>
      </c>
    </row>
    <row r="19" spans="1:11" ht="18.75" x14ac:dyDescent="0.25">
      <c r="A19" s="22"/>
      <c r="B19" s="17" t="s">
        <v>9</v>
      </c>
      <c r="C19" s="17">
        <v>4.1306278316227525</v>
      </c>
      <c r="D19" s="20" t="s">
        <v>128</v>
      </c>
      <c r="E19" s="20">
        <f t="shared" si="3"/>
        <v>1001.5</v>
      </c>
      <c r="F19" s="20">
        <v>220</v>
      </c>
      <c r="G19" s="39">
        <f t="shared" si="4"/>
        <v>4.1244411698679508</v>
      </c>
      <c r="H19" s="20">
        <f t="shared" si="5"/>
        <v>9.0737705737094915E-4</v>
      </c>
      <c r="I19" s="21">
        <f>H19/K25*10^6</f>
        <v>2.2387492183874622</v>
      </c>
      <c r="K19" s="30">
        <v>609481744</v>
      </c>
    </row>
    <row r="20" spans="1:11" ht="18.75" x14ac:dyDescent="0.25">
      <c r="A20" s="22" t="s">
        <v>83</v>
      </c>
      <c r="B20" s="17" t="s">
        <v>11</v>
      </c>
      <c r="C20" s="20">
        <v>94.363010329562215</v>
      </c>
      <c r="D20" s="20" t="s">
        <v>100</v>
      </c>
      <c r="E20" s="20">
        <f t="shared" si="3"/>
        <v>1001.5</v>
      </c>
      <c r="F20" s="20">
        <v>220</v>
      </c>
      <c r="G20" s="39">
        <f t="shared" ref="G20:G25" si="6">C20/E20 *1000</f>
        <v>94.221677812842955</v>
      </c>
      <c r="H20" s="20">
        <f t="shared" ref="H20:H25" si="7">G20*F20*1/1000000</f>
        <v>2.0728769118825451E-2</v>
      </c>
      <c r="I20" s="21">
        <f>H20/K25*10^6</f>
        <v>51.143585002428573</v>
      </c>
      <c r="K20" s="30"/>
    </row>
    <row r="21" spans="1:11" ht="18.75" x14ac:dyDescent="0.25">
      <c r="A21" s="20"/>
      <c r="B21" s="17" t="s">
        <v>12</v>
      </c>
      <c r="C21" s="20">
        <v>18.284470444187473</v>
      </c>
      <c r="D21" s="20" t="s">
        <v>101</v>
      </c>
      <c r="E21" s="20">
        <f t="shared" si="3"/>
        <v>1001.5</v>
      </c>
      <c r="F21" s="20">
        <v>220</v>
      </c>
      <c r="G21" s="39">
        <f t="shared" si="6"/>
        <v>18.257084816962028</v>
      </c>
      <c r="H21" s="20">
        <f t="shared" si="7"/>
        <v>4.016558659731646E-3</v>
      </c>
      <c r="I21" s="21">
        <f>H21/K25*10^6</f>
        <v>9.9099569324966144</v>
      </c>
      <c r="K21" s="50" t="s">
        <v>90</v>
      </c>
    </row>
    <row r="22" spans="1:11" ht="18.75" x14ac:dyDescent="0.25">
      <c r="A22" s="20"/>
      <c r="B22" s="17" t="s">
        <v>13</v>
      </c>
      <c r="C22" s="20">
        <v>0.16427874878103668</v>
      </c>
      <c r="D22" s="20" t="s">
        <v>130</v>
      </c>
      <c r="E22" s="20">
        <f t="shared" si="3"/>
        <v>1001.5</v>
      </c>
      <c r="F22" s="20">
        <v>220</v>
      </c>
      <c r="G22" s="39">
        <f t="shared" si="6"/>
        <v>0.16403269973143952</v>
      </c>
      <c r="H22" s="20">
        <f t="shared" si="7"/>
        <v>3.60871939409167E-5</v>
      </c>
      <c r="I22" s="21">
        <f>H22/K25*10^6</f>
        <v>8.9037050885005811E-2</v>
      </c>
      <c r="K22" s="30">
        <f>K19*K13 / 10^6</f>
        <v>579.00765679999995</v>
      </c>
    </row>
    <row r="23" spans="1:11" ht="18.75" x14ac:dyDescent="0.25">
      <c r="A23" s="20"/>
      <c r="B23" s="17" t="s">
        <v>14</v>
      </c>
      <c r="C23" s="20">
        <v>0.88245675961877879</v>
      </c>
      <c r="D23" s="20" t="s">
        <v>102</v>
      </c>
      <c r="E23" s="20">
        <f t="shared" si="3"/>
        <v>1001.5</v>
      </c>
      <c r="F23" s="20">
        <v>220</v>
      </c>
      <c r="G23" s="39">
        <f t="shared" si="6"/>
        <v>0.88113505703322892</v>
      </c>
      <c r="H23" s="20">
        <f t="shared" si="7"/>
        <v>1.9384971254731036E-4</v>
      </c>
      <c r="I23" s="21">
        <f>H23/K25*10^6</f>
        <v>0.47828065402860143</v>
      </c>
      <c r="K23" s="30"/>
    </row>
    <row r="24" spans="1:11" ht="30" x14ac:dyDescent="0.25">
      <c r="A24" s="20"/>
      <c r="B24" s="17" t="s">
        <v>16</v>
      </c>
      <c r="C24" s="20">
        <v>3.6234509747083123E-2</v>
      </c>
      <c r="D24" s="20" t="s">
        <v>110</v>
      </c>
      <c r="E24" s="20">
        <f t="shared" si="3"/>
        <v>1001.5</v>
      </c>
      <c r="F24" s="20">
        <v>220</v>
      </c>
      <c r="G24" s="39">
        <f t="shared" si="6"/>
        <v>3.6180239388001127E-2</v>
      </c>
      <c r="H24" s="20">
        <f t="shared" si="7"/>
        <v>7.9596526653602481E-6</v>
      </c>
      <c r="I24" s="21">
        <f>H24/K25*10^6</f>
        <v>1.9638656320936705E-2</v>
      </c>
      <c r="K24" s="50" t="s">
        <v>91</v>
      </c>
    </row>
    <row r="25" spans="1:11" ht="100.5" x14ac:dyDescent="0.25">
      <c r="A25" s="20"/>
      <c r="B25" s="32" t="s">
        <v>86</v>
      </c>
      <c r="C25" s="33">
        <v>0</v>
      </c>
      <c r="D25" s="33"/>
      <c r="E25" s="33">
        <f t="shared" si="3"/>
        <v>1001.5</v>
      </c>
      <c r="F25" s="33">
        <v>220</v>
      </c>
      <c r="G25" s="40">
        <f t="shared" si="6"/>
        <v>0</v>
      </c>
      <c r="H25" s="33">
        <f t="shared" si="7"/>
        <v>0</v>
      </c>
      <c r="I25" s="34">
        <f>H25/K25*10^6</f>
        <v>0</v>
      </c>
      <c r="K25" s="30">
        <f>K22*0.7</f>
        <v>405.30535975999993</v>
      </c>
    </row>
    <row r="26" spans="1:11" ht="33" x14ac:dyDescent="0.25">
      <c r="A26" s="9" t="s">
        <v>75</v>
      </c>
      <c r="B26" s="28" t="s">
        <v>35</v>
      </c>
      <c r="C26" s="21"/>
      <c r="D26" s="20" t="s">
        <v>131</v>
      </c>
      <c r="E26" s="21"/>
      <c r="F26" s="20">
        <v>220</v>
      </c>
      <c r="G26" s="38">
        <v>1.17E-2</v>
      </c>
      <c r="H26" s="20">
        <f>G26*F26*1/1000000</f>
        <v>2.5740000000000003E-6</v>
      </c>
      <c r="I26" s="21">
        <f>H26/K25*10^6</f>
        <v>6.3507672376308692E-3</v>
      </c>
    </row>
    <row r="27" spans="1:11" ht="16.5" x14ac:dyDescent="0.25">
      <c r="B27" s="28" t="s">
        <v>38</v>
      </c>
      <c r="C27" s="21"/>
      <c r="D27" s="20" t="s">
        <v>117</v>
      </c>
      <c r="E27" s="21"/>
      <c r="F27" s="20">
        <v>220</v>
      </c>
      <c r="G27" s="38">
        <v>1.17E-2</v>
      </c>
      <c r="H27" s="20">
        <f t="shared" ref="H27:H39" si="8">G27*F27*1/1000000</f>
        <v>2.5740000000000003E-6</v>
      </c>
      <c r="I27" s="21">
        <f>H27/K25*10^6</f>
        <v>6.3507672376308692E-3</v>
      </c>
    </row>
    <row r="28" spans="1:11" ht="16.5" x14ac:dyDescent="0.25">
      <c r="B28" s="28" t="s">
        <v>40</v>
      </c>
      <c r="C28" s="21"/>
      <c r="D28" s="20" t="s">
        <v>118</v>
      </c>
      <c r="E28" s="21"/>
      <c r="F28" s="20">
        <v>220</v>
      </c>
      <c r="G28" s="38">
        <v>9.0899999999999998E-4</v>
      </c>
      <c r="H28" s="20">
        <f t="shared" si="8"/>
        <v>1.9997999999999999E-7</v>
      </c>
      <c r="I28" s="21">
        <f>H28/K25*10^6</f>
        <v>4.9340576230824434E-4</v>
      </c>
    </row>
    <row r="29" spans="1:11" ht="16.5" x14ac:dyDescent="0.25">
      <c r="B29" s="28" t="s">
        <v>43</v>
      </c>
      <c r="C29" s="21"/>
      <c r="D29" s="43" t="s">
        <v>120</v>
      </c>
      <c r="E29" s="21"/>
      <c r="F29" s="20">
        <v>220</v>
      </c>
      <c r="G29" s="38">
        <v>8.0000000000000007E-5</v>
      </c>
      <c r="H29" s="20">
        <f t="shared" si="8"/>
        <v>1.7600000000000002E-8</v>
      </c>
      <c r="I29" s="21">
        <f>H29/K25*10^6</f>
        <v>4.3424049488074313E-5</v>
      </c>
    </row>
    <row r="30" spans="1:11" ht="16.5" x14ac:dyDescent="0.25">
      <c r="B30" s="28" t="s">
        <v>46</v>
      </c>
      <c r="C30" s="21"/>
      <c r="D30" s="43" t="s">
        <v>119</v>
      </c>
      <c r="E30" s="21"/>
      <c r="F30" s="20">
        <v>220</v>
      </c>
      <c r="G30" s="38">
        <v>5.0000000000000002E-5</v>
      </c>
      <c r="H30" s="20">
        <f t="shared" si="8"/>
        <v>1.1000000000000001E-8</v>
      </c>
      <c r="I30" s="21">
        <f>H30/K25*10^6</f>
        <v>2.7140030930046448E-5</v>
      </c>
    </row>
    <row r="31" spans="1:11" ht="16.5" x14ac:dyDescent="0.25">
      <c r="B31" s="28" t="s">
        <v>49</v>
      </c>
      <c r="C31" s="21"/>
      <c r="D31" s="43" t="s">
        <v>121</v>
      </c>
      <c r="E31" s="21"/>
      <c r="F31" s="20">
        <v>220</v>
      </c>
      <c r="G31" s="38">
        <v>1.0000000000000001E-5</v>
      </c>
      <c r="H31" s="20">
        <f t="shared" si="8"/>
        <v>2.2000000000000003E-9</v>
      </c>
      <c r="I31" s="21">
        <f>H31/K25*10^6</f>
        <v>5.4280061860092891E-6</v>
      </c>
    </row>
    <row r="32" spans="1:11" ht="33" x14ac:dyDescent="0.25">
      <c r="B32" s="28" t="s">
        <v>52</v>
      </c>
      <c r="C32" s="21"/>
      <c r="D32" s="43" t="s">
        <v>122</v>
      </c>
      <c r="E32" s="21"/>
      <c r="F32" s="20">
        <v>220</v>
      </c>
      <c r="G32" s="38">
        <v>8.2200000000000006E-5</v>
      </c>
      <c r="H32" s="20">
        <f t="shared" si="8"/>
        <v>1.8084000000000002E-8</v>
      </c>
      <c r="I32" s="21">
        <f>H32/K25*10^6</f>
        <v>4.4618210848996363E-5</v>
      </c>
    </row>
    <row r="33" spans="1:23" ht="16.5" x14ac:dyDescent="0.25">
      <c r="B33" s="28" t="s">
        <v>55</v>
      </c>
      <c r="C33" s="21"/>
      <c r="D33" s="43" t="s">
        <v>127</v>
      </c>
      <c r="E33" s="21"/>
      <c r="F33" s="20">
        <v>220</v>
      </c>
      <c r="G33" s="38">
        <v>1.0000000000000001E-5</v>
      </c>
      <c r="H33" s="20">
        <f t="shared" si="8"/>
        <v>2.2000000000000003E-9</v>
      </c>
      <c r="I33" s="21">
        <f>H33/K25*10^6</f>
        <v>5.4280061860092891E-6</v>
      </c>
    </row>
    <row r="34" spans="1:23" ht="16.5" x14ac:dyDescent="0.25">
      <c r="B34" s="28" t="s">
        <v>57</v>
      </c>
      <c r="C34" s="21"/>
      <c r="D34" s="43" t="s">
        <v>123</v>
      </c>
      <c r="E34" s="21"/>
      <c r="F34" s="20">
        <v>220</v>
      </c>
      <c r="G34" s="38">
        <v>1.0000000000000001E-5</v>
      </c>
      <c r="H34" s="20">
        <f t="shared" si="8"/>
        <v>2.2000000000000003E-9</v>
      </c>
      <c r="I34" s="21">
        <f>H34/K25*10^6</f>
        <v>5.4280061860092891E-6</v>
      </c>
    </row>
    <row r="35" spans="1:23" ht="16.5" x14ac:dyDescent="0.25">
      <c r="B35" s="28" t="s">
        <v>59</v>
      </c>
      <c r="C35" s="21"/>
      <c r="D35" s="43" t="s">
        <v>124</v>
      </c>
      <c r="E35" s="21"/>
      <c r="F35" s="20">
        <v>220</v>
      </c>
      <c r="G35" s="38">
        <v>1.0000000000000001E-5</v>
      </c>
      <c r="H35" s="20">
        <f t="shared" si="8"/>
        <v>2.2000000000000003E-9</v>
      </c>
      <c r="I35" s="21">
        <f>H35/K25*10^6</f>
        <v>5.4280061860092891E-6</v>
      </c>
    </row>
    <row r="36" spans="1:23" ht="16.5" x14ac:dyDescent="0.25">
      <c r="B36" s="28" t="s">
        <v>93</v>
      </c>
      <c r="C36" s="21"/>
      <c r="D36" s="43" t="s">
        <v>125</v>
      </c>
      <c r="E36" s="21"/>
      <c r="F36" s="20">
        <v>220</v>
      </c>
      <c r="G36" s="38">
        <v>1.0000000000000001E-5</v>
      </c>
      <c r="H36" s="20">
        <f t="shared" si="8"/>
        <v>2.2000000000000003E-9</v>
      </c>
      <c r="I36" s="21">
        <f>H36/K25*10^6</f>
        <v>5.4280061860092891E-6</v>
      </c>
    </row>
    <row r="37" spans="1:23" ht="32.25" thickBot="1" x14ac:dyDescent="0.3">
      <c r="A37" s="9" t="s">
        <v>62</v>
      </c>
      <c r="B37" s="28" t="s">
        <v>64</v>
      </c>
      <c r="C37" s="21"/>
      <c r="D37" s="43" t="s">
        <v>126</v>
      </c>
      <c r="E37" s="21"/>
      <c r="F37" s="20">
        <v>220</v>
      </c>
      <c r="G37" s="41">
        <v>2.9599999999999998E-4</v>
      </c>
      <c r="H37" s="20">
        <f t="shared" si="8"/>
        <v>6.5120000000000003E-8</v>
      </c>
      <c r="I37" s="21">
        <f>H37/K25*10^6</f>
        <v>1.6066898310587496E-4</v>
      </c>
    </row>
    <row r="38" spans="1:23" ht="16.5" thickBot="1" x14ac:dyDescent="0.3">
      <c r="B38" s="28" t="s">
        <v>67</v>
      </c>
      <c r="C38" s="21"/>
      <c r="D38" s="43" t="s">
        <v>103</v>
      </c>
      <c r="E38" s="21"/>
      <c r="F38" s="43">
        <v>220</v>
      </c>
      <c r="G38" s="41">
        <v>2.0499999999999999E-6</v>
      </c>
      <c r="H38" s="20">
        <f t="shared" si="8"/>
        <v>4.5099999999999994E-10</v>
      </c>
      <c r="I38" s="21">
        <f>H38/K25*10^6</f>
        <v>1.1127412681319041E-6</v>
      </c>
    </row>
    <row r="39" spans="1:23" ht="32.25" thickBot="1" x14ac:dyDescent="0.3">
      <c r="B39" s="28" t="s">
        <v>71</v>
      </c>
      <c r="C39" s="21"/>
      <c r="D39" s="45" t="s">
        <v>157</v>
      </c>
      <c r="E39" s="21"/>
      <c r="F39" s="20">
        <v>220</v>
      </c>
      <c r="G39" s="41">
        <v>3.6899999999999998E-7</v>
      </c>
      <c r="H39" s="20">
        <f t="shared" si="8"/>
        <v>8.1179999999999998E-11</v>
      </c>
      <c r="I39" s="21">
        <f>H39/K25*10^6</f>
        <v>2.0029342826374276E-7</v>
      </c>
    </row>
    <row r="40" spans="1:23" ht="15.75" x14ac:dyDescent="0.25">
      <c r="B40" s="21"/>
      <c r="C40" s="21"/>
      <c r="D40" s="44"/>
      <c r="E40" s="21"/>
      <c r="F40" s="20"/>
      <c r="G40" s="42"/>
      <c r="H40" s="20"/>
      <c r="I40" s="21"/>
    </row>
    <row r="41" spans="1:23" ht="15.75" x14ac:dyDescent="0.25">
      <c r="A41" s="8" t="s">
        <v>105</v>
      </c>
      <c r="B41" s="37" t="s">
        <v>107</v>
      </c>
      <c r="C41" s="21"/>
      <c r="D41" s="44" t="s">
        <v>106</v>
      </c>
      <c r="E41" s="21">
        <v>1001.5</v>
      </c>
      <c r="F41" s="21">
        <v>220</v>
      </c>
      <c r="G41" s="42">
        <v>3</v>
      </c>
      <c r="H41" s="20">
        <f>G41*F41*1/1000000</f>
        <v>6.6E-4</v>
      </c>
      <c r="I41" s="21">
        <f>H41/K25*10^6</f>
        <v>1.6284018558027866</v>
      </c>
    </row>
    <row r="42" spans="1:23" ht="15.75" x14ac:dyDescent="0.25">
      <c r="B42" s="37" t="s">
        <v>109</v>
      </c>
      <c r="C42" s="21"/>
      <c r="D42" s="44" t="s">
        <v>108</v>
      </c>
      <c r="E42" s="21">
        <v>1001.5</v>
      </c>
      <c r="F42" s="21">
        <v>220</v>
      </c>
      <c r="G42" s="42">
        <v>3.5999999999999997E-2</v>
      </c>
      <c r="H42" s="20">
        <f>G42*F42*1/1000000</f>
        <v>7.9199999999999987E-6</v>
      </c>
      <c r="I42" s="21">
        <f>H42/K25*10^6</f>
        <v>1.9540822269633436E-2</v>
      </c>
    </row>
    <row r="45" spans="1:23" s="47" customFormat="1" x14ac:dyDescent="0.25">
      <c r="A45" s="46" t="s">
        <v>132</v>
      </c>
    </row>
    <row r="46" spans="1:23" x14ac:dyDescent="0.25">
      <c r="A46" t="s">
        <v>133</v>
      </c>
    </row>
    <row r="48" spans="1:23" ht="15.75" x14ac:dyDescent="0.25">
      <c r="A48" s="18" t="s">
        <v>19</v>
      </c>
      <c r="B48" s="18" t="s">
        <v>1</v>
      </c>
      <c r="C48" s="55" t="s">
        <v>134</v>
      </c>
      <c r="D48" s="56" t="s">
        <v>135</v>
      </c>
      <c r="E48" s="56" t="s">
        <v>136</v>
      </c>
      <c r="F48" s="56" t="s">
        <v>137</v>
      </c>
      <c r="G48" s="56" t="s">
        <v>138</v>
      </c>
      <c r="H48" s="56" t="s">
        <v>139</v>
      </c>
      <c r="I48" s="56" t="s">
        <v>140</v>
      </c>
      <c r="J48" s="56" t="s">
        <v>141</v>
      </c>
      <c r="K48" s="56" t="s">
        <v>142</v>
      </c>
      <c r="L48" s="56" t="s">
        <v>143</v>
      </c>
      <c r="M48" s="56" t="s">
        <v>144</v>
      </c>
      <c r="N48" s="56" t="s">
        <v>145</v>
      </c>
      <c r="O48" s="56" t="s">
        <v>146</v>
      </c>
      <c r="P48" s="56" t="s">
        <v>147</v>
      </c>
      <c r="Q48" s="56" t="s">
        <v>148</v>
      </c>
      <c r="R48" s="56" t="s">
        <v>149</v>
      </c>
      <c r="S48" s="56" t="s">
        <v>150</v>
      </c>
      <c r="T48" s="56" t="s">
        <v>151</v>
      </c>
      <c r="U48" s="56" t="s">
        <v>152</v>
      </c>
      <c r="V48" s="56" t="s">
        <v>153</v>
      </c>
      <c r="W48" s="56" t="s">
        <v>154</v>
      </c>
    </row>
    <row r="49" spans="1:23" ht="15.75" x14ac:dyDescent="0.25">
      <c r="A49" s="17" t="s">
        <v>82</v>
      </c>
      <c r="B49" s="17" t="s">
        <v>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>
        <v>1</v>
      </c>
      <c r="N49" s="21"/>
      <c r="O49" s="21"/>
      <c r="P49" s="21"/>
      <c r="Q49" s="21"/>
      <c r="R49" s="21"/>
      <c r="S49" s="21"/>
      <c r="T49" s="21"/>
      <c r="U49" s="21"/>
      <c r="V49" s="21"/>
      <c r="W49" s="21">
        <v>1</v>
      </c>
    </row>
    <row r="50" spans="1:23" ht="18.75" x14ac:dyDescent="0.25">
      <c r="A50" s="22"/>
      <c r="B50" s="17" t="s">
        <v>4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>
        <v>1</v>
      </c>
      <c r="R50" s="21"/>
      <c r="S50" s="21"/>
      <c r="T50" s="21"/>
      <c r="U50" s="21"/>
      <c r="V50" s="21"/>
      <c r="W50" s="21">
        <v>2</v>
      </c>
    </row>
    <row r="51" spans="1:23" ht="15.75" x14ac:dyDescent="0.25">
      <c r="A51" s="22"/>
      <c r="B51" s="17" t="s">
        <v>5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>
        <v>1</v>
      </c>
      <c r="N51" s="21"/>
      <c r="O51" s="21"/>
      <c r="P51" s="21"/>
      <c r="Q51" s="21"/>
      <c r="R51" s="21">
        <v>1</v>
      </c>
      <c r="S51" s="21"/>
      <c r="T51" s="21"/>
      <c r="U51" s="21"/>
      <c r="V51" s="21"/>
      <c r="W51" s="21"/>
    </row>
    <row r="52" spans="1:23" ht="15.75" x14ac:dyDescent="0.25">
      <c r="A52" s="22"/>
      <c r="B52" s="17" t="s">
        <v>6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>
        <v>1</v>
      </c>
      <c r="S52" s="21"/>
      <c r="T52" s="21"/>
      <c r="U52" s="21"/>
      <c r="V52" s="21"/>
      <c r="W52" s="21"/>
    </row>
    <row r="53" spans="1:23" ht="18.75" x14ac:dyDescent="0.25">
      <c r="A53" s="22"/>
      <c r="B53" s="17" t="s">
        <v>7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 t="s">
        <v>155</v>
      </c>
      <c r="T53" s="21"/>
      <c r="U53" s="21"/>
      <c r="V53" s="21"/>
      <c r="W53" s="21"/>
    </row>
    <row r="54" spans="1:23" ht="15.75" x14ac:dyDescent="0.25">
      <c r="A54" s="22"/>
      <c r="B54" s="17" t="s">
        <v>8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>
        <v>1</v>
      </c>
    </row>
    <row r="55" spans="1:23" ht="18.75" x14ac:dyDescent="0.25">
      <c r="A55" s="22"/>
      <c r="B55" s="17" t="s">
        <v>9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>
        <v>1</v>
      </c>
      <c r="W55" s="21">
        <v>1</v>
      </c>
    </row>
    <row r="56" spans="1:23" ht="18.75" x14ac:dyDescent="0.25">
      <c r="A56" s="22" t="s">
        <v>83</v>
      </c>
      <c r="B56" s="17" t="s">
        <v>11</v>
      </c>
      <c r="C56" s="21"/>
      <c r="D56" s="21"/>
      <c r="E56" s="21"/>
      <c r="F56" s="21"/>
      <c r="G56" s="21"/>
      <c r="H56" s="21"/>
      <c r="I56" s="21"/>
      <c r="J56" s="21"/>
      <c r="K56" s="21">
        <v>1</v>
      </c>
      <c r="L56" s="21"/>
      <c r="M56" s="21">
        <v>2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8.75" x14ac:dyDescent="0.25">
      <c r="A57" s="20"/>
      <c r="B57" s="17" t="s">
        <v>12</v>
      </c>
      <c r="C57" s="21"/>
      <c r="D57" s="21"/>
      <c r="E57" s="21">
        <v>1</v>
      </c>
      <c r="F57" s="21"/>
      <c r="G57" s="21"/>
      <c r="H57" s="21"/>
      <c r="I57" s="21"/>
      <c r="J57" s="21"/>
      <c r="K57" s="21"/>
      <c r="L57" s="21"/>
      <c r="M57" s="21">
        <v>2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8.75" x14ac:dyDescent="0.25">
      <c r="A58" s="20"/>
      <c r="B58" s="17" t="s">
        <v>13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>
        <v>2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8.75" x14ac:dyDescent="0.25">
      <c r="A59" s="20"/>
      <c r="B59" s="17" t="s">
        <v>14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>
        <v>1</v>
      </c>
      <c r="P59" s="21"/>
      <c r="Q59" s="21"/>
      <c r="R59" s="21"/>
      <c r="S59" s="21"/>
      <c r="T59" s="21"/>
      <c r="U59" s="21"/>
      <c r="V59" s="21"/>
      <c r="W59" s="21">
        <v>1</v>
      </c>
    </row>
    <row r="60" spans="1:23" ht="18.75" x14ac:dyDescent="0.25">
      <c r="A60" s="20"/>
      <c r="B60" s="17" t="s">
        <v>16</v>
      </c>
      <c r="C60" s="21"/>
      <c r="D60" s="21"/>
      <c r="E60" s="21"/>
      <c r="F60" s="21"/>
      <c r="G60" s="21"/>
      <c r="H60" s="21"/>
      <c r="I60" s="21">
        <v>1</v>
      </c>
      <c r="J60" s="21"/>
      <c r="K60" s="21"/>
      <c r="L60" s="21"/>
      <c r="M60" s="21"/>
      <c r="N60" s="21"/>
      <c r="O60" s="21"/>
      <c r="P60" s="21"/>
      <c r="Q60" s="21"/>
      <c r="R60" s="21"/>
      <c r="S60" s="21">
        <v>2</v>
      </c>
      <c r="T60" s="21"/>
      <c r="U60" s="21"/>
      <c r="V60" s="21"/>
      <c r="W60" s="21">
        <v>1</v>
      </c>
    </row>
    <row r="61" spans="1:23" s="53" customFormat="1" ht="100.5" x14ac:dyDescent="0.25">
      <c r="A61" s="33"/>
      <c r="B61" s="32" t="s">
        <v>86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 ht="33" x14ac:dyDescent="0.25">
      <c r="A62" s="9" t="s">
        <v>75</v>
      </c>
      <c r="B62" s="28" t="s">
        <v>35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>
        <v>2</v>
      </c>
    </row>
    <row r="63" spans="1:23" ht="16.5" x14ac:dyDescent="0.25">
      <c r="B63" s="28" t="s">
        <v>38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>
        <v>3</v>
      </c>
      <c r="N63" s="21"/>
      <c r="O63" s="21"/>
      <c r="P63" s="21"/>
      <c r="Q63" s="21"/>
      <c r="R63" s="21"/>
      <c r="S63" s="21"/>
      <c r="T63" s="21">
        <v>1</v>
      </c>
      <c r="U63" s="21"/>
      <c r="V63" s="21"/>
      <c r="W63" s="21"/>
    </row>
    <row r="64" spans="1:23" ht="16.5" x14ac:dyDescent="0.25">
      <c r="B64" s="28" t="s">
        <v>40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>
        <v>2</v>
      </c>
      <c r="N64" s="21"/>
      <c r="O64" s="21"/>
      <c r="P64" s="21"/>
      <c r="Q64" s="21"/>
      <c r="R64" s="21"/>
      <c r="S64" s="21"/>
      <c r="T64" s="21"/>
      <c r="U64" s="21">
        <v>1</v>
      </c>
      <c r="V64" s="21"/>
      <c r="W64" s="21"/>
    </row>
    <row r="65" spans="1:23" ht="16.5" x14ac:dyDescent="0.25">
      <c r="B65" s="28" t="s">
        <v>43</v>
      </c>
      <c r="C65" s="21"/>
      <c r="D65" s="21"/>
      <c r="E65" s="21"/>
      <c r="F65" s="21">
        <v>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>
        <v>1</v>
      </c>
      <c r="R65" s="21"/>
      <c r="S65" s="21"/>
      <c r="T65" s="21"/>
      <c r="U65" s="21"/>
      <c r="V65" s="21"/>
      <c r="W65" s="21"/>
    </row>
    <row r="66" spans="1:23" ht="16.5" x14ac:dyDescent="0.25">
      <c r="B66" s="28" t="s">
        <v>46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>
        <v>2</v>
      </c>
      <c r="N66" s="21">
        <v>1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6.5" x14ac:dyDescent="0.25">
      <c r="B67" s="28" t="s">
        <v>49</v>
      </c>
      <c r="C67" s="21"/>
      <c r="D67" s="21"/>
      <c r="E67" s="21"/>
      <c r="F67" s="21"/>
      <c r="G67" s="21"/>
      <c r="H67" s="21"/>
      <c r="I67" s="21"/>
      <c r="J67" s="21"/>
      <c r="K67" s="21"/>
      <c r="L67" s="21">
        <v>1</v>
      </c>
      <c r="M67" s="21"/>
      <c r="N67" s="21"/>
      <c r="O67" s="21"/>
      <c r="P67" s="21"/>
      <c r="Q67" s="21">
        <v>1</v>
      </c>
      <c r="R67" s="21"/>
      <c r="S67" s="21"/>
      <c r="T67" s="21"/>
      <c r="U67" s="21"/>
      <c r="V67" s="21"/>
      <c r="W67" s="21"/>
    </row>
    <row r="68" spans="1:23" ht="33" x14ac:dyDescent="0.25">
      <c r="B68" s="28" t="s">
        <v>52</v>
      </c>
      <c r="C68" s="21">
        <v>1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>
        <v>2</v>
      </c>
    </row>
    <row r="69" spans="1:23" ht="16.5" x14ac:dyDescent="0.25">
      <c r="B69" s="28" t="s">
        <v>55</v>
      </c>
      <c r="C69" s="21"/>
      <c r="D69" s="21">
        <v>1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>
        <v>2</v>
      </c>
      <c r="T69" s="21"/>
      <c r="U69" s="21"/>
      <c r="V69" s="21"/>
      <c r="W69" s="21"/>
    </row>
    <row r="70" spans="1:23" ht="16.5" x14ac:dyDescent="0.25">
      <c r="B70" s="28" t="s">
        <v>57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>
        <v>1</v>
      </c>
      <c r="Q70" s="21">
        <v>1</v>
      </c>
      <c r="R70" s="21"/>
      <c r="S70" s="21"/>
      <c r="T70" s="21"/>
      <c r="U70" s="21"/>
      <c r="V70" s="21"/>
      <c r="W70" s="21"/>
    </row>
    <row r="71" spans="1:23" ht="16.5" x14ac:dyDescent="0.25">
      <c r="B71" s="28" t="s">
        <v>59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>
        <v>3</v>
      </c>
    </row>
    <row r="72" spans="1:23" ht="16.5" x14ac:dyDescent="0.25">
      <c r="B72" s="28" t="s">
        <v>93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>
        <v>2</v>
      </c>
      <c r="S72" s="21"/>
      <c r="T72" s="21"/>
      <c r="U72" s="21"/>
      <c r="V72" s="21"/>
      <c r="W72" s="21"/>
    </row>
    <row r="73" spans="1:23" ht="31.5" x14ac:dyDescent="0.25">
      <c r="A73" s="9" t="s">
        <v>62</v>
      </c>
      <c r="B73" s="28" t="s">
        <v>64</v>
      </c>
      <c r="C73" s="21"/>
      <c r="D73" s="21"/>
      <c r="E73" s="21"/>
      <c r="F73" s="21"/>
      <c r="G73" s="21"/>
      <c r="H73" s="21">
        <v>1</v>
      </c>
      <c r="I73" s="21"/>
      <c r="J73" s="21"/>
      <c r="K73" s="21"/>
      <c r="L73" s="21"/>
      <c r="M73" s="21">
        <v>1</v>
      </c>
      <c r="N73" s="21"/>
      <c r="O73" s="21"/>
      <c r="P73" s="21"/>
      <c r="Q73" s="21"/>
      <c r="R73" s="21"/>
      <c r="S73" s="21">
        <v>1</v>
      </c>
      <c r="T73" s="21"/>
      <c r="U73" s="21"/>
      <c r="V73" s="21"/>
      <c r="W73" s="21"/>
    </row>
    <row r="74" spans="1:23" x14ac:dyDescent="0.25">
      <c r="B74" s="28" t="s">
        <v>67</v>
      </c>
      <c r="C74" s="21"/>
      <c r="D74" s="21"/>
      <c r="E74" s="21"/>
      <c r="F74" s="21"/>
      <c r="G74" s="21"/>
      <c r="H74" s="21"/>
      <c r="I74" s="21"/>
      <c r="J74" s="21">
        <v>1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s="53" customFormat="1" ht="31.5" x14ac:dyDescent="0.25">
      <c r="B75" s="54" t="s">
        <v>71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x14ac:dyDescent="0.25">
      <c r="A77" s="8" t="s">
        <v>105</v>
      </c>
      <c r="B77" s="37" t="s">
        <v>107</v>
      </c>
      <c r="C77" s="21"/>
      <c r="D77" s="21"/>
      <c r="E77" s="21"/>
      <c r="F77" s="21"/>
      <c r="G77" s="21">
        <v>1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x14ac:dyDescent="0.25">
      <c r="B78" s="37" t="s">
        <v>109</v>
      </c>
      <c r="C78" s="21"/>
      <c r="D78" s="21"/>
      <c r="E78" s="21"/>
      <c r="F78" s="21"/>
      <c r="G78" s="21"/>
      <c r="H78" s="21"/>
      <c r="I78" s="21">
        <v>1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81" spans="1:23" s="58" customFormat="1" x14ac:dyDescent="0.25">
      <c r="A81" s="57" t="s">
        <v>156</v>
      </c>
      <c r="C81" s="58">
        <f>SUMPRODUCT(I13:I42, C49:C78)</f>
        <v>4.4618210848996363E-5</v>
      </c>
      <c r="D81" s="58">
        <f>SUMPRODUCT(I13:I42, D49:D78)</f>
        <v>5.4280061860092891E-6</v>
      </c>
      <c r="E81" s="58">
        <f>SUMPRODUCT(I13:I42, E49:E78)</f>
        <v>9.9099569324966144</v>
      </c>
      <c r="F81" s="58">
        <f>SUMPRODUCT(I13:I42, F49:F78)</f>
        <v>4.3424049488074313E-5</v>
      </c>
      <c r="G81" s="58">
        <f>SUMPRODUCT(I13:I42, G49:G78)</f>
        <v>1.6284018558027866</v>
      </c>
      <c r="H81" s="58">
        <f>SUMPRODUCT(I13:I42, H49:H78)</f>
        <v>1.6066898310587496E-4</v>
      </c>
      <c r="I81" s="58">
        <f>SUMPRODUCT(I13:I42, I49:I78)</f>
        <v>3.9179478590570138E-2</v>
      </c>
      <c r="J81" s="58">
        <f>SUMPRODUCT(I13:I42, J49:J78)</f>
        <v>1.1127412681319041E-6</v>
      </c>
      <c r="K81" s="58">
        <f>SUMPRODUCT(I13:I42, K49:K78)</f>
        <v>51.143585002428573</v>
      </c>
      <c r="L81" s="58">
        <f>SUMPRODUCT(I13:I42, L49:L78)</f>
        <v>5.4280061860092891E-6</v>
      </c>
      <c r="M81" s="58">
        <f>SUMPRODUCT(I13:I42, M49:M78)</f>
        <v>524.03778009384223</v>
      </c>
      <c r="N81" s="58">
        <f>SUMPRODUCT(I13:I42, N49:N78)</f>
        <v>2.7140030930046448E-5</v>
      </c>
      <c r="O81" s="58">
        <f>SUMPRODUCT(I13:I42, O49:O78)</f>
        <v>0.47828065402860143</v>
      </c>
      <c r="P81" s="58">
        <f>SUMPRODUCT(I13:I42, P49:P78)</f>
        <v>5.4280061860092891E-6</v>
      </c>
      <c r="Q81" s="58">
        <f>SUMPRODUCT(I13:I42, Q49:Q78)</f>
        <v>27.091804658342618</v>
      </c>
      <c r="R81" s="58">
        <f>SUMPRODUCT(I13:I42, R49:R78)</f>
        <v>9.4946845805169708</v>
      </c>
      <c r="S81" s="58">
        <f>SUMPRODUCT(I13:I42, S49:S78)</f>
        <v>3.9448837637351304E-2</v>
      </c>
      <c r="T81" s="58">
        <f>SUMPRODUCT(I13:I42, T49:T78)</f>
        <v>6.3507672376308692E-3</v>
      </c>
      <c r="U81" s="58">
        <f>SUMPRODUCT(I13:I42, U49:U78)</f>
        <v>4.9340576230824434E-4</v>
      </c>
      <c r="V81" s="58">
        <f>SUMPRODUCT(I13:I42, V49:V78)</f>
        <v>2.2387492183874622</v>
      </c>
      <c r="W81" s="58">
        <f>SUMPRODUCT(I13:I42, W49:W78)</f>
        <v>450.02684925177101</v>
      </c>
    </row>
    <row r="83" spans="1:23" ht="30" x14ac:dyDescent="0.25">
      <c r="A83" s="50" t="s">
        <v>159</v>
      </c>
    </row>
    <row r="84" spans="1:23" x14ac:dyDescent="0.25">
      <c r="A84" t="s">
        <v>158</v>
      </c>
    </row>
    <row r="85" spans="1:23" x14ac:dyDescent="0.25">
      <c r="A85" t="s">
        <v>161</v>
      </c>
    </row>
    <row r="86" spans="1:23" x14ac:dyDescent="0.25">
      <c r="A86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E6BD-7DA4-4095-82B0-F851FB4133AE}">
  <dimension ref="A1"/>
  <sheetViews>
    <sheetView workbookViewId="0"/>
  </sheetViews>
  <sheetFormatPr defaultRowHeight="15" x14ac:dyDescent="0.25"/>
  <cols>
    <col min="1" max="1" width="66.5703125" customWidth="1"/>
  </cols>
  <sheetData>
    <row r="1" spans="1:1" ht="62.25" customHeight="1" x14ac:dyDescent="0.25">
      <c r="A1" s="3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L1_minimal_medium_composition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Yang</cp:lastModifiedBy>
  <dcterms:created xsi:type="dcterms:W3CDTF">2023-05-17T22:12:19Z</dcterms:created>
  <dcterms:modified xsi:type="dcterms:W3CDTF">2023-06-29T21:47:41Z</dcterms:modified>
</cp:coreProperties>
</file>