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30fe02b4181869d/SchoolWork/Stanford Grad/Projects/Covert Lab/Oceans/rpom-fba/data/"/>
    </mc:Choice>
  </mc:AlternateContent>
  <xr:revisionPtr revIDLastSave="165" documentId="8_{131F732B-F462-4436-AE8D-A252A3D71C73}" xr6:coauthVersionLast="47" xr6:coauthVersionMax="47" xr10:uidLastSave="{58B7AA51-F97A-43D4-BE30-F62A35792B44}"/>
  <bookViews>
    <workbookView xWindow="-108" yWindow="-108" windowWidth="23256" windowHeight="12456" xr2:uid="{E2B09790-CECF-4BB6-A879-ED32A985B05F}"/>
  </bookViews>
  <sheets>
    <sheet name="Eyeballed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" i="1"/>
  <c r="H22" i="1"/>
  <c r="G22" i="1"/>
  <c r="F22" i="1"/>
  <c r="H21" i="1"/>
  <c r="G21" i="1"/>
  <c r="F21" i="1"/>
  <c r="H19" i="1"/>
  <c r="G19" i="1"/>
  <c r="F19" i="1"/>
  <c r="H18" i="1"/>
  <c r="G18" i="1"/>
  <c r="F18" i="1"/>
  <c r="H16" i="1"/>
  <c r="G16" i="1"/>
  <c r="F16" i="1"/>
  <c r="H8" i="1"/>
  <c r="G8" i="1"/>
  <c r="H7" i="1"/>
  <c r="G7" i="1"/>
  <c r="F7" i="1"/>
  <c r="H4" i="1"/>
  <c r="G4" i="1"/>
  <c r="F4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" i="1"/>
  <c r="D20" i="1"/>
  <c r="C20" i="1"/>
  <c r="D19" i="1"/>
  <c r="C19" i="1"/>
  <c r="D17" i="1"/>
  <c r="D13" i="1"/>
  <c r="D11" i="1"/>
  <c r="D9" i="1"/>
  <c r="C9" i="1"/>
  <c r="C8" i="1"/>
  <c r="C7" i="1"/>
  <c r="D7" i="1"/>
  <c r="D6" i="1"/>
  <c r="D4" i="1"/>
  <c r="C4" i="1"/>
  <c r="D3" i="1"/>
  <c r="D2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3" i="1"/>
  <c r="K2" i="1"/>
</calcChain>
</file>

<file path=xl/sharedStrings.xml><?xml version="1.0" encoding="utf-8"?>
<sst xmlns="http://schemas.openxmlformats.org/spreadsheetml/2006/main" count="36" uniqueCount="36">
  <si>
    <t>Metabolite</t>
  </si>
  <si>
    <t>Carbons</t>
  </si>
  <si>
    <t>Cadaverine</t>
  </si>
  <si>
    <t>T0 (1)</t>
  </si>
  <si>
    <t>T0 (2)</t>
  </si>
  <si>
    <t>WT (1)</t>
  </si>
  <si>
    <t>WT (2)</t>
  </si>
  <si>
    <t>WT (3)</t>
  </si>
  <si>
    <t>Initial Concentration (mM C)</t>
  </si>
  <si>
    <t>Initial Concentration (mM metabolite)</t>
  </si>
  <si>
    <t>Glucose</t>
  </si>
  <si>
    <t>Isethionate</t>
  </si>
  <si>
    <t>Putrescine</t>
  </si>
  <si>
    <t>Spermidine</t>
  </si>
  <si>
    <t>Taurine</t>
  </si>
  <si>
    <t>Xylose</t>
  </si>
  <si>
    <t>Citrate</t>
  </si>
  <si>
    <t>DMSP</t>
  </si>
  <si>
    <t>Fumarate</t>
  </si>
  <si>
    <t>N-acetylglucosamine</t>
  </si>
  <si>
    <t>Glycerol</t>
  </si>
  <si>
    <t>Malate</t>
  </si>
  <si>
    <t>Succinate</t>
  </si>
  <si>
    <t>Carnitine</t>
  </si>
  <si>
    <t>Cysteate</t>
  </si>
  <si>
    <t>3-Hydroxybutyrate</t>
  </si>
  <si>
    <t>Thymidine</t>
  </si>
  <si>
    <t>Choline</t>
  </si>
  <si>
    <t>DHPS</t>
  </si>
  <si>
    <t>Ectoine</t>
  </si>
  <si>
    <t>Notes</t>
  </si>
  <si>
    <t>dihydroxypropanesulfonate</t>
  </si>
  <si>
    <t>dimethylsulfoniopropionate</t>
  </si>
  <si>
    <t>T0_bar</t>
  </si>
  <si>
    <t>WT_bar</t>
  </si>
  <si>
    <t>dt (hours)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</si>
</sst>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11D59-55AA-4CF9-BAD7-CE8212353E0D}">
  <dimension ref="A1:M22"/>
  <sheetViews>
    <sheetView tabSelected="1" topLeftCell="A2" zoomScale="130" zoomScaleNormal="130" workbookViewId="0">
      <selection activeCell="F7" sqref="F7"/>
    </sheetView>
  </sheetViews>
  <sheetFormatPr defaultRowHeight="14.4" x14ac:dyDescent="0.3"/>
  <cols>
    <col min="1" max="1" width="18.88671875" bestFit="1" customWidth="1"/>
    <col min="2" max="2" width="7.6640625" bestFit="1" customWidth="1"/>
    <col min="3" max="4" width="5.5546875" bestFit="1" customWidth="1"/>
    <col min="5" max="5" width="6.77734375" bestFit="1" customWidth="1"/>
    <col min="6" max="8" width="6.33203125" bestFit="1" customWidth="1"/>
    <col min="9" max="9" width="7.5546875" bestFit="1" customWidth="1"/>
    <col min="10" max="10" width="26.77734375" bestFit="1" customWidth="1"/>
    <col min="11" max="11" width="35.77734375" bestFit="1" customWidth="1"/>
    <col min="12" max="12" width="9.33203125" bestFit="1" customWidth="1"/>
    <col min="13" max="13" width="24.5546875" bestFit="1" customWidth="1"/>
  </cols>
  <sheetData>
    <row r="1" spans="1:13" s="1" customFormat="1" x14ac:dyDescent="0.3">
      <c r="A1" s="1" t="s">
        <v>0</v>
      </c>
      <c r="B1" s="1" t="s">
        <v>1</v>
      </c>
      <c r="C1" s="1" t="s">
        <v>3</v>
      </c>
      <c r="D1" s="1" t="s">
        <v>4</v>
      </c>
      <c r="E1" s="1" t="s">
        <v>33</v>
      </c>
      <c r="F1" s="1" t="s">
        <v>5</v>
      </c>
      <c r="G1" s="1" t="s">
        <v>6</v>
      </c>
      <c r="H1" s="1" t="s">
        <v>7</v>
      </c>
      <c r="I1" s="1" t="s">
        <v>34</v>
      </c>
      <c r="J1" s="1" t="s">
        <v>8</v>
      </c>
      <c r="K1" s="1" t="s">
        <v>9</v>
      </c>
      <c r="L1" s="1" t="s">
        <v>35</v>
      </c>
      <c r="M1" s="1" t="s">
        <v>30</v>
      </c>
    </row>
    <row r="2" spans="1:13" x14ac:dyDescent="0.3">
      <c r="A2" t="s">
        <v>2</v>
      </c>
      <c r="B2">
        <v>5</v>
      </c>
      <c r="C2">
        <v>140</v>
      </c>
      <c r="D2">
        <f>(140-20)*(1.1/1.8)+20</f>
        <v>93.333333333333343</v>
      </c>
      <c r="E2">
        <f>AVERAGE(C2:D2)</f>
        <v>116.66666666666667</v>
      </c>
      <c r="F2">
        <v>20</v>
      </c>
      <c r="G2">
        <v>20</v>
      </c>
      <c r="H2">
        <v>20</v>
      </c>
      <c r="I2">
        <f>AVERAGE(F2:H2)</f>
        <v>20</v>
      </c>
      <c r="J2">
        <v>8</v>
      </c>
      <c r="K2">
        <f>J2/B2</f>
        <v>1.6</v>
      </c>
      <c r="L2">
        <v>24</v>
      </c>
    </row>
    <row r="3" spans="1:13" x14ac:dyDescent="0.3">
      <c r="A3" t="s">
        <v>10</v>
      </c>
      <c r="B3">
        <v>6</v>
      </c>
      <c r="C3">
        <v>20</v>
      </c>
      <c r="D3">
        <f>(20-9)*(1.6/1.3)+9</f>
        <v>22.53846153846154</v>
      </c>
      <c r="E3">
        <f t="shared" ref="E3:E22" si="0">AVERAGE(C3:D3)</f>
        <v>21.26923076923077</v>
      </c>
      <c r="F3">
        <v>9</v>
      </c>
      <c r="G3">
        <v>9</v>
      </c>
      <c r="H3">
        <v>9</v>
      </c>
      <c r="I3">
        <f t="shared" ref="I3:I22" si="1">AVERAGE(F3:H3)</f>
        <v>9</v>
      </c>
      <c r="J3">
        <v>8</v>
      </c>
      <c r="K3">
        <f>J3/B3</f>
        <v>1.3333333333333333</v>
      </c>
      <c r="L3">
        <v>24</v>
      </c>
    </row>
    <row r="4" spans="1:13" x14ac:dyDescent="0.3">
      <c r="A4" t="s">
        <v>11</v>
      </c>
      <c r="B4">
        <v>2</v>
      </c>
      <c r="C4">
        <f>(120-90)*(0.5)+90</f>
        <v>105</v>
      </c>
      <c r="D4">
        <f>(120-90)*0.8+90</f>
        <v>114</v>
      </c>
      <c r="E4">
        <f t="shared" si="0"/>
        <v>109.5</v>
      </c>
      <c r="F4">
        <f>(120-90)*0.2+90</f>
        <v>96</v>
      </c>
      <c r="G4">
        <f>(120-90)*(-0.3)+90</f>
        <v>81</v>
      </c>
      <c r="H4">
        <f>(120-90)*(-0.3)+90</f>
        <v>81</v>
      </c>
      <c r="I4">
        <f t="shared" si="1"/>
        <v>86</v>
      </c>
      <c r="J4">
        <v>8</v>
      </c>
      <c r="K4">
        <f>J4/B4</f>
        <v>4</v>
      </c>
      <c r="L4">
        <v>24</v>
      </c>
    </row>
    <row r="5" spans="1:13" x14ac:dyDescent="0.3">
      <c r="A5" t="s">
        <v>12</v>
      </c>
      <c r="B5">
        <v>4</v>
      </c>
      <c r="C5">
        <v>170</v>
      </c>
      <c r="D5">
        <v>170</v>
      </c>
      <c r="E5">
        <f t="shared" si="0"/>
        <v>170</v>
      </c>
      <c r="F5">
        <v>10</v>
      </c>
      <c r="G5">
        <v>10</v>
      </c>
      <c r="H5">
        <v>10</v>
      </c>
      <c r="I5">
        <f t="shared" si="1"/>
        <v>10</v>
      </c>
      <c r="J5">
        <v>8</v>
      </c>
      <c r="K5">
        <f>J5/B5</f>
        <v>2</v>
      </c>
      <c r="L5">
        <v>24</v>
      </c>
    </row>
    <row r="6" spans="1:13" x14ac:dyDescent="0.3">
      <c r="A6" t="s">
        <v>13</v>
      </c>
      <c r="B6">
        <v>7</v>
      </c>
      <c r="C6">
        <v>190</v>
      </c>
      <c r="D6">
        <f>(1.4/1.9)*(190-10)+10</f>
        <v>142.63157894736841</v>
      </c>
      <c r="E6">
        <f t="shared" si="0"/>
        <v>166.31578947368422</v>
      </c>
      <c r="F6">
        <v>10</v>
      </c>
      <c r="G6">
        <v>10</v>
      </c>
      <c r="H6">
        <v>10</v>
      </c>
      <c r="I6">
        <f t="shared" si="1"/>
        <v>10</v>
      </c>
      <c r="J6">
        <v>8</v>
      </c>
      <c r="K6">
        <f>J6/B6</f>
        <v>1.1428571428571428</v>
      </c>
      <c r="L6">
        <v>24</v>
      </c>
    </row>
    <row r="7" spans="1:13" x14ac:dyDescent="0.3">
      <c r="A7" t="s">
        <v>14</v>
      </c>
      <c r="B7">
        <v>2</v>
      </c>
      <c r="C7">
        <f>(94-80)*1.1/1.5+80</f>
        <v>90.266666666666666</v>
      </c>
      <c r="D7">
        <f>(94-80)*1.2/1.5+80</f>
        <v>91.2</v>
      </c>
      <c r="E7">
        <f t="shared" si="0"/>
        <v>90.733333333333334</v>
      </c>
      <c r="F7">
        <f>(94-80)*-0.2+80</f>
        <v>77.2</v>
      </c>
      <c r="G7">
        <f>(94-80)*-0.2+80</f>
        <v>77.2</v>
      </c>
      <c r="H7">
        <f>(94-80)*-0.2+80</f>
        <v>77.2</v>
      </c>
      <c r="I7">
        <f t="shared" si="1"/>
        <v>77.2</v>
      </c>
      <c r="J7">
        <v>8</v>
      </c>
      <c r="K7">
        <f>J7/B7</f>
        <v>4</v>
      </c>
      <c r="L7">
        <v>24</v>
      </c>
    </row>
    <row r="8" spans="1:13" x14ac:dyDescent="0.3">
      <c r="A8" t="s">
        <v>15</v>
      </c>
      <c r="B8">
        <v>5</v>
      </c>
      <c r="C8">
        <f>(10-4)*(0.9/1.6)+4</f>
        <v>7.375</v>
      </c>
      <c r="D8">
        <v>10</v>
      </c>
      <c r="E8">
        <f t="shared" si="0"/>
        <v>8.6875</v>
      </c>
      <c r="F8">
        <v>4</v>
      </c>
      <c r="G8">
        <f>6*0.5+4</f>
        <v>7</v>
      </c>
      <c r="H8">
        <f>6*0.5+4</f>
        <v>7</v>
      </c>
      <c r="I8">
        <f t="shared" si="1"/>
        <v>6</v>
      </c>
      <c r="J8">
        <v>8</v>
      </c>
      <c r="K8">
        <f>J8/B8</f>
        <v>1.6</v>
      </c>
      <c r="L8">
        <v>24</v>
      </c>
    </row>
    <row r="9" spans="1:13" x14ac:dyDescent="0.3">
      <c r="A9" t="s">
        <v>16</v>
      </c>
      <c r="B9">
        <v>6</v>
      </c>
      <c r="C9">
        <f>100*1.5/1.9</f>
        <v>78.94736842105263</v>
      </c>
      <c r="D9">
        <f>100*1.6/1.9</f>
        <v>84.21052631578948</v>
      </c>
      <c r="E9">
        <f t="shared" si="0"/>
        <v>81.578947368421055</v>
      </c>
      <c r="F9">
        <v>0</v>
      </c>
      <c r="G9">
        <v>0</v>
      </c>
      <c r="H9">
        <v>0</v>
      </c>
      <c r="I9">
        <f t="shared" si="1"/>
        <v>0</v>
      </c>
      <c r="J9">
        <v>8</v>
      </c>
      <c r="K9">
        <f>J9/B9</f>
        <v>1.3333333333333333</v>
      </c>
      <c r="L9">
        <v>24</v>
      </c>
    </row>
    <row r="10" spans="1:13" x14ac:dyDescent="0.3">
      <c r="A10" t="s">
        <v>17</v>
      </c>
      <c r="B10">
        <v>5</v>
      </c>
      <c r="C10">
        <v>140</v>
      </c>
      <c r="D10">
        <v>140</v>
      </c>
      <c r="E10">
        <f t="shared" si="0"/>
        <v>140</v>
      </c>
      <c r="F10">
        <v>0</v>
      </c>
      <c r="G10">
        <v>0</v>
      </c>
      <c r="H10">
        <v>0</v>
      </c>
      <c r="I10">
        <f t="shared" si="1"/>
        <v>0</v>
      </c>
      <c r="J10">
        <v>8</v>
      </c>
      <c r="K10">
        <f>J10/B10</f>
        <v>1.6</v>
      </c>
      <c r="L10">
        <v>24</v>
      </c>
      <c r="M10" t="s">
        <v>32</v>
      </c>
    </row>
    <row r="11" spans="1:13" x14ac:dyDescent="0.3">
      <c r="A11" t="s">
        <v>18</v>
      </c>
      <c r="B11">
        <v>4</v>
      </c>
      <c r="C11">
        <v>80</v>
      </c>
      <c r="D11">
        <f>80*1/1.7</f>
        <v>47.058823529411768</v>
      </c>
      <c r="E11">
        <f t="shared" si="0"/>
        <v>63.529411764705884</v>
      </c>
      <c r="F11">
        <v>0</v>
      </c>
      <c r="G11">
        <v>0</v>
      </c>
      <c r="H11">
        <v>0</v>
      </c>
      <c r="I11">
        <f t="shared" si="1"/>
        <v>0</v>
      </c>
      <c r="J11">
        <v>8</v>
      </c>
      <c r="K11">
        <f>J11/B11</f>
        <v>2</v>
      </c>
      <c r="L11">
        <v>24</v>
      </c>
    </row>
    <row r="12" spans="1:13" x14ac:dyDescent="0.3">
      <c r="A12" t="s">
        <v>19</v>
      </c>
      <c r="B12">
        <v>8</v>
      </c>
      <c r="C12">
        <v>10</v>
      </c>
      <c r="D12">
        <v>10</v>
      </c>
      <c r="E12">
        <f t="shared" si="0"/>
        <v>10</v>
      </c>
      <c r="F12">
        <v>0</v>
      </c>
      <c r="G12">
        <v>0</v>
      </c>
      <c r="H12">
        <v>0</v>
      </c>
      <c r="I12">
        <f t="shared" si="1"/>
        <v>0</v>
      </c>
      <c r="J12">
        <v>8</v>
      </c>
      <c r="K12">
        <f>J12/B12</f>
        <v>1</v>
      </c>
      <c r="L12">
        <v>24</v>
      </c>
    </row>
    <row r="13" spans="1:13" x14ac:dyDescent="0.3">
      <c r="A13" t="s">
        <v>20</v>
      </c>
      <c r="B13">
        <v>3</v>
      </c>
      <c r="C13">
        <v>1</v>
      </c>
      <c r="D13">
        <f>0.9*1.6/1.3+0.1</f>
        <v>1.2076923076923078</v>
      </c>
      <c r="E13">
        <f t="shared" si="0"/>
        <v>1.1038461538461539</v>
      </c>
      <c r="F13">
        <v>0.1</v>
      </c>
      <c r="G13">
        <v>0.1</v>
      </c>
      <c r="H13">
        <v>0.1</v>
      </c>
      <c r="I13">
        <f t="shared" si="1"/>
        <v>0.10000000000000002</v>
      </c>
      <c r="J13">
        <v>8</v>
      </c>
      <c r="K13">
        <f>J13/B13</f>
        <v>2.6666666666666665</v>
      </c>
      <c r="L13">
        <v>24</v>
      </c>
    </row>
    <row r="14" spans="1:13" x14ac:dyDescent="0.3">
      <c r="A14" t="s">
        <v>21</v>
      </c>
      <c r="B14">
        <v>4</v>
      </c>
      <c r="C14">
        <v>60</v>
      </c>
      <c r="D14">
        <v>60</v>
      </c>
      <c r="E14">
        <f t="shared" si="0"/>
        <v>60</v>
      </c>
      <c r="F14">
        <v>0</v>
      </c>
      <c r="G14">
        <v>0</v>
      </c>
      <c r="H14">
        <v>0</v>
      </c>
      <c r="I14">
        <f t="shared" si="1"/>
        <v>0</v>
      </c>
      <c r="J14">
        <v>8</v>
      </c>
      <c r="K14">
        <f>J14/B14</f>
        <v>2</v>
      </c>
      <c r="L14">
        <v>24</v>
      </c>
    </row>
    <row r="15" spans="1:13" x14ac:dyDescent="0.3">
      <c r="A15" t="s">
        <v>22</v>
      </c>
      <c r="B15">
        <v>4</v>
      </c>
      <c r="C15">
        <v>110</v>
      </c>
      <c r="D15">
        <v>110</v>
      </c>
      <c r="E15">
        <f t="shared" si="0"/>
        <v>110</v>
      </c>
      <c r="F15">
        <v>0</v>
      </c>
      <c r="G15">
        <v>0</v>
      </c>
      <c r="H15">
        <v>0</v>
      </c>
      <c r="I15">
        <f t="shared" si="1"/>
        <v>0</v>
      </c>
      <c r="J15">
        <v>8</v>
      </c>
      <c r="K15">
        <f>J15/B15</f>
        <v>2</v>
      </c>
      <c r="L15">
        <v>24</v>
      </c>
    </row>
    <row r="16" spans="1:13" x14ac:dyDescent="0.3">
      <c r="A16" t="s">
        <v>23</v>
      </c>
      <c r="B16">
        <v>7</v>
      </c>
      <c r="C16">
        <v>120</v>
      </c>
      <c r="D16">
        <v>120</v>
      </c>
      <c r="E16">
        <f t="shared" si="0"/>
        <v>120</v>
      </c>
      <c r="F16">
        <f>60*(-0.1/1.6)+60</f>
        <v>56.25</v>
      </c>
      <c r="G16">
        <f>60*(0.3/1.6)+60</f>
        <v>71.25</v>
      </c>
      <c r="H16">
        <f>60*(0.3/1.6)+60</f>
        <v>71.25</v>
      </c>
      <c r="I16">
        <f t="shared" si="1"/>
        <v>66.25</v>
      </c>
      <c r="J16">
        <v>8</v>
      </c>
      <c r="K16">
        <f>J16/B16</f>
        <v>1.1428571428571428</v>
      </c>
      <c r="L16">
        <v>24</v>
      </c>
    </row>
    <row r="17" spans="1:13" x14ac:dyDescent="0.3">
      <c r="A17" t="s">
        <v>24</v>
      </c>
      <c r="B17">
        <v>3</v>
      </c>
      <c r="C17">
        <v>240</v>
      </c>
      <c r="D17">
        <f>(240-140)*(1.1/1.4)+140</f>
        <v>218.57142857142858</v>
      </c>
      <c r="E17">
        <f t="shared" si="0"/>
        <v>229.28571428571428</v>
      </c>
      <c r="F17">
        <v>140</v>
      </c>
      <c r="G17">
        <v>140</v>
      </c>
      <c r="H17">
        <v>140</v>
      </c>
      <c r="I17">
        <f t="shared" si="1"/>
        <v>140</v>
      </c>
      <c r="J17">
        <v>8</v>
      </c>
      <c r="K17">
        <f>J17/B17</f>
        <v>2.6666666666666665</v>
      </c>
      <c r="L17">
        <v>24</v>
      </c>
    </row>
    <row r="18" spans="1:13" x14ac:dyDescent="0.3">
      <c r="A18" t="s">
        <v>25</v>
      </c>
      <c r="B18">
        <v>4</v>
      </c>
      <c r="C18">
        <v>70</v>
      </c>
      <c r="D18">
        <v>70</v>
      </c>
      <c r="E18">
        <f t="shared" si="0"/>
        <v>70</v>
      </c>
      <c r="F18">
        <f>60*(-0.2/1.6)+10</f>
        <v>2.5</v>
      </c>
      <c r="G18">
        <f>60*(-0.2/1.6)+10</f>
        <v>2.5</v>
      </c>
      <c r="H18">
        <f>60*(-0.2/1.6)+10</f>
        <v>2.5</v>
      </c>
      <c r="I18">
        <f t="shared" si="1"/>
        <v>2.5</v>
      </c>
      <c r="J18">
        <v>8</v>
      </c>
      <c r="K18">
        <f>J18/B18</f>
        <v>2</v>
      </c>
      <c r="L18">
        <v>24</v>
      </c>
    </row>
    <row r="19" spans="1:13" x14ac:dyDescent="0.3">
      <c r="A19" t="s">
        <v>26</v>
      </c>
      <c r="B19">
        <v>10</v>
      </c>
      <c r="C19">
        <f>(20-11)*1.1/1.8+11</f>
        <v>16.5</v>
      </c>
      <c r="D19">
        <f>(20-11)*1.5/1.8+11</f>
        <v>18.5</v>
      </c>
      <c r="E19">
        <f t="shared" si="0"/>
        <v>17.5</v>
      </c>
      <c r="F19">
        <f>9*0.2+11</f>
        <v>12.8</v>
      </c>
      <c r="G19">
        <f>9*0.2+11</f>
        <v>12.8</v>
      </c>
      <c r="H19">
        <f>9*0.2+11</f>
        <v>12.8</v>
      </c>
      <c r="I19">
        <f t="shared" si="1"/>
        <v>12.800000000000002</v>
      </c>
      <c r="J19">
        <v>8</v>
      </c>
      <c r="K19">
        <f>J19/B19</f>
        <v>0.8</v>
      </c>
      <c r="L19">
        <v>24</v>
      </c>
    </row>
    <row r="20" spans="1:13" x14ac:dyDescent="0.3">
      <c r="A20" t="s">
        <v>27</v>
      </c>
      <c r="B20">
        <v>5</v>
      </c>
      <c r="C20">
        <f>(330-90)*1.4/1.7+90</f>
        <v>287.64705882352939</v>
      </c>
      <c r="D20">
        <f>(330-90)*1.4/1.7+90</f>
        <v>287.64705882352939</v>
      </c>
      <c r="E20">
        <f t="shared" si="0"/>
        <v>287.64705882352939</v>
      </c>
      <c r="F20">
        <v>90</v>
      </c>
      <c r="G20">
        <v>90</v>
      </c>
      <c r="H20">
        <v>90</v>
      </c>
      <c r="I20">
        <f t="shared" si="1"/>
        <v>90</v>
      </c>
      <c r="J20">
        <v>8</v>
      </c>
      <c r="K20">
        <f>J20/B20</f>
        <v>1.6</v>
      </c>
      <c r="L20">
        <v>24</v>
      </c>
    </row>
    <row r="21" spans="1:13" x14ac:dyDescent="0.3">
      <c r="A21" t="s">
        <v>28</v>
      </c>
      <c r="B21">
        <v>3</v>
      </c>
      <c r="C21">
        <v>90</v>
      </c>
      <c r="D21">
        <v>90</v>
      </c>
      <c r="E21">
        <f t="shared" si="0"/>
        <v>90</v>
      </c>
      <c r="F21">
        <f>30*(-0.3/1.2)+60</f>
        <v>52.5</v>
      </c>
      <c r="G21">
        <f>30*(-0.3/1.2)+60</f>
        <v>52.5</v>
      </c>
      <c r="H21">
        <f>30*(-0.3/1.2)+60</f>
        <v>52.5</v>
      </c>
      <c r="I21">
        <f t="shared" si="1"/>
        <v>52.5</v>
      </c>
      <c r="J21">
        <v>8</v>
      </c>
      <c r="K21">
        <f>J21/B21</f>
        <v>2.6666666666666665</v>
      </c>
      <c r="L21">
        <v>24</v>
      </c>
      <c r="M21" t="s">
        <v>31</v>
      </c>
    </row>
    <row r="22" spans="1:13" x14ac:dyDescent="0.3">
      <c r="A22" t="s">
        <v>29</v>
      </c>
      <c r="B22">
        <v>6</v>
      </c>
      <c r="C22">
        <v>40</v>
      </c>
      <c r="D22">
        <v>40</v>
      </c>
      <c r="E22">
        <f t="shared" si="0"/>
        <v>40</v>
      </c>
      <c r="F22">
        <f>30*(-0.4/1.4)+10</f>
        <v>1.428571428571427</v>
      </c>
      <c r="G22">
        <f>30*(-0.4/1.4)+10</f>
        <v>1.428571428571427</v>
      </c>
      <c r="H22">
        <f>30*(-0.4/1.4)+10</f>
        <v>1.428571428571427</v>
      </c>
      <c r="I22">
        <f t="shared" si="1"/>
        <v>1.428571428571427</v>
      </c>
      <c r="J22">
        <v>8</v>
      </c>
      <c r="K22">
        <f>J22/B22</f>
        <v>1.3333333333333333</v>
      </c>
      <c r="L22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Eyeballed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Yang</dc:creator>
  <cp:lastModifiedBy>Michael Yang</cp:lastModifiedBy>
  <dcterms:created xsi:type="dcterms:W3CDTF">2022-12-12T04:45:51Z</dcterms:created>
  <dcterms:modified xsi:type="dcterms:W3CDTF">2022-12-12T07:35:35Z</dcterms:modified>
</cp:coreProperties>
</file>