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qclaws5\OneDrive - The University of Queensland\Documents\PhD\Lab work\Mobula dissections\All rays component masses\"/>
    </mc:Choice>
  </mc:AlternateContent>
  <bookViews>
    <workbookView xWindow="0" yWindow="0" windowWidth="23040" windowHeight="9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E41" i="1"/>
  <c r="F41" i="1"/>
  <c r="G41" i="1"/>
  <c r="H41" i="1"/>
  <c r="I41" i="1"/>
  <c r="J41" i="1"/>
  <c r="K41" i="1"/>
  <c r="L41" i="1"/>
  <c r="M41" i="1"/>
  <c r="N41" i="1"/>
  <c r="B41" i="1"/>
  <c r="C41" i="1"/>
  <c r="P12" i="1" l="1"/>
  <c r="O13" i="1"/>
  <c r="O14" i="1"/>
  <c r="O15" i="1"/>
  <c r="O16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G3" i="1"/>
  <c r="G4" i="1"/>
  <c r="G5" i="1"/>
  <c r="G6" i="1"/>
  <c r="G2" i="1"/>
  <c r="AC2" i="1"/>
  <c r="AC3" i="1"/>
  <c r="AC4" i="1"/>
  <c r="AC5" i="1"/>
  <c r="AC6" i="1"/>
  <c r="AB3" i="1"/>
  <c r="AB4" i="1"/>
  <c r="AB5" i="1"/>
  <c r="AB6" i="1"/>
  <c r="AB2" i="1"/>
  <c r="Z3" i="1"/>
  <c r="Z4" i="1"/>
  <c r="Z5" i="1"/>
  <c r="Z6" i="1"/>
  <c r="Z2" i="1"/>
  <c r="X2" i="1"/>
  <c r="X3" i="1"/>
  <c r="X4" i="1"/>
  <c r="X5" i="1"/>
  <c r="X6" i="1"/>
  <c r="W6" i="1"/>
  <c r="E5" i="1"/>
  <c r="E6" i="1"/>
  <c r="E3" i="1"/>
  <c r="E4" i="1"/>
  <c r="E2" i="1"/>
  <c r="R6" i="1" l="1"/>
  <c r="R5" i="1" l="1"/>
  <c r="J4" i="1" l="1"/>
  <c r="I4" i="1"/>
  <c r="J3" i="1"/>
  <c r="J2" i="1" l="1"/>
</calcChain>
</file>

<file path=xl/comments1.xml><?xml version="1.0" encoding="utf-8"?>
<comments xmlns="http://schemas.openxmlformats.org/spreadsheetml/2006/main">
  <authors>
    <author>Christopher Lawson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Christopher Lawson:</t>
        </r>
        <r>
          <rPr>
            <sz val="9"/>
            <color indexed="81"/>
            <rFont val="Tahoma"/>
            <family val="2"/>
          </rPr>
          <t xml:space="preserve">
By setting scale to measured DL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>Christopher Lawson:</t>
        </r>
        <r>
          <rPr>
            <sz val="9"/>
            <color indexed="81"/>
            <rFont val="Tahoma"/>
            <family val="2"/>
          </rPr>
          <t xml:space="preserve">
This works - see photo of paper with diagram of mobula ray for workings
</t>
        </r>
      </text>
    </comment>
  </commentList>
</comments>
</file>

<file path=xl/sharedStrings.xml><?xml version="1.0" encoding="utf-8"?>
<sst xmlns="http://schemas.openxmlformats.org/spreadsheetml/2006/main" count="96" uniqueCount="61">
  <si>
    <t>Liver</t>
  </si>
  <si>
    <t>Ovary</t>
  </si>
  <si>
    <t>Embryo</t>
  </si>
  <si>
    <t>Stomach content</t>
  </si>
  <si>
    <t>Animal</t>
  </si>
  <si>
    <t>Total Mass (kg)</t>
  </si>
  <si>
    <t>Uterus</t>
  </si>
  <si>
    <t>Pancreas/spleen</t>
  </si>
  <si>
    <t>Spiral Valve</t>
  </si>
  <si>
    <t>Me131217 SP Me57</t>
  </si>
  <si>
    <t>Skeleton</t>
  </si>
  <si>
    <t>Muscle</t>
  </si>
  <si>
    <t>Me141217-LE1 Me59</t>
  </si>
  <si>
    <t>Stomach (empty)</t>
  </si>
  <si>
    <t>Heart</t>
  </si>
  <si>
    <t>Me-070218le Me61</t>
  </si>
  <si>
    <t>Me250418 SH Me64</t>
  </si>
  <si>
    <t>Testes</t>
  </si>
  <si>
    <t>Gill arch</t>
  </si>
  <si>
    <t>Sex</t>
  </si>
  <si>
    <t>F</t>
  </si>
  <si>
    <t>M</t>
  </si>
  <si>
    <t>ME250418 Ie Me63</t>
  </si>
  <si>
    <t>Kidneys</t>
  </si>
  <si>
    <t>Error ratio between curvature and straight</t>
  </si>
  <si>
    <t>Skin density (g/cm2)</t>
  </si>
  <si>
    <t>Surface area by ImageJ (cm2)</t>
  </si>
  <si>
    <t>Surface area by my triangle method (accounting for curvature)</t>
  </si>
  <si>
    <t>Surface area by ImageJ triangle method (straight line distance, no curvature)</t>
  </si>
  <si>
    <t>Actual surface area dorsal + ventral (cm2)</t>
  </si>
  <si>
    <t>DL (cm)</t>
  </si>
  <si>
    <t>DW (cm)</t>
  </si>
  <si>
    <t>DW:DL ratio</t>
  </si>
  <si>
    <t>Skeleton density (g/cm2)</t>
  </si>
  <si>
    <t>Skin (kg)</t>
  </si>
  <si>
    <t>Skeleton (kg)</t>
  </si>
  <si>
    <t>Muscle and other (kg)</t>
  </si>
  <si>
    <t>Proportion liver</t>
  </si>
  <si>
    <t>Proportion ovary</t>
  </si>
  <si>
    <t>Proportion uterus</t>
  </si>
  <si>
    <t>Mass of self (kg)</t>
  </si>
  <si>
    <t>Proportion stomach</t>
  </si>
  <si>
    <t>Proportion Spleen</t>
  </si>
  <si>
    <t>Proportion spiral valve</t>
  </si>
  <si>
    <t>Proportion heart</t>
  </si>
  <si>
    <t>Proportion testes</t>
  </si>
  <si>
    <t>Proportion gill arch</t>
  </si>
  <si>
    <t>Proportion kidneys</t>
  </si>
  <si>
    <t>Proportion skin</t>
  </si>
  <si>
    <t>Proportion skeleton</t>
  </si>
  <si>
    <t>Proportion muscle + other</t>
  </si>
  <si>
    <t>Tissue type</t>
  </si>
  <si>
    <t>Energy density (kJ/g)</t>
  </si>
  <si>
    <t>Stomach</t>
  </si>
  <si>
    <t>Spleen</t>
  </si>
  <si>
    <t>Kidney</t>
  </si>
  <si>
    <t>Skin</t>
  </si>
  <si>
    <t>Spiral valve</t>
  </si>
  <si>
    <t>Mean ED</t>
  </si>
  <si>
    <t>SEM</t>
  </si>
  <si>
    <t>Mass of self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</si>
</sst>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Fill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6" xfId="0" applyFill="1" applyBorder="1"/>
    <xf numFmtId="0" fontId="1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1"/>
  <sheetViews>
    <sheetView tabSelected="1" topLeftCell="A13" workbookViewId="0">
      <selection activeCell="N41" sqref="N41"/>
    </sheetView>
  </sheetViews>
  <sheetFormatPr defaultRowHeight="15" x14ac:dyDescent="0.25"/>
  <cols>
    <col min="1" max="1" width="18.5703125" style="6" bestFit="1" customWidth="1"/>
    <col min="2" max="5" width="18.5703125" style="6" customWidth="1"/>
    <col min="6" max="7" width="18.28515625" customWidth="1"/>
    <col min="8" max="8" width="13.7109375" customWidth="1"/>
    <col min="9" max="9" width="18" customWidth="1"/>
    <col min="10" max="10" width="11.85546875" customWidth="1"/>
    <col min="11" max="11" width="13.7109375" customWidth="1"/>
    <col min="13" max="13" width="15.5703125" style="4" bestFit="1" customWidth="1"/>
    <col min="15" max="15" width="18.85546875" bestFit="1" customWidth="1"/>
    <col min="16" max="19" width="10.7109375" customWidth="1"/>
    <col min="20" max="20" width="18.140625" style="6" customWidth="1"/>
    <col min="21" max="21" width="15.28515625" style="6" customWidth="1"/>
    <col min="22" max="22" width="13.85546875" style="6" customWidth="1"/>
    <col min="23" max="23" width="8.85546875" style="6"/>
    <col min="24" max="24" width="16.42578125" style="6" customWidth="1"/>
    <col min="25" max="25" width="11.85546875" style="6" customWidth="1"/>
    <col min="27" max="27" width="8.85546875" style="6"/>
    <col min="28" max="28" width="11.140625" bestFit="1" customWidth="1"/>
  </cols>
  <sheetData>
    <row r="1" spans="1:29" s="1" customFormat="1" x14ac:dyDescent="0.25">
      <c r="A1" s="5" t="s">
        <v>4</v>
      </c>
      <c r="B1" s="5" t="s">
        <v>19</v>
      </c>
      <c r="C1" s="5" t="s">
        <v>31</v>
      </c>
      <c r="D1" s="5" t="s">
        <v>30</v>
      </c>
      <c r="E1" s="5" t="s">
        <v>32</v>
      </c>
      <c r="F1" s="1" t="s">
        <v>5</v>
      </c>
      <c r="G1" s="1" t="s">
        <v>40</v>
      </c>
      <c r="H1" s="1" t="s">
        <v>0</v>
      </c>
      <c r="I1" s="1" t="s">
        <v>1</v>
      </c>
      <c r="J1" s="1" t="s">
        <v>6</v>
      </c>
      <c r="K1" s="1" t="s">
        <v>2</v>
      </c>
      <c r="L1" s="1" t="s">
        <v>13</v>
      </c>
      <c r="M1" s="3" t="s">
        <v>3</v>
      </c>
      <c r="N1" s="1" t="s">
        <v>7</v>
      </c>
      <c r="O1" s="1" t="s">
        <v>8</v>
      </c>
      <c r="P1" s="1" t="s">
        <v>14</v>
      </c>
      <c r="Q1" s="1" t="s">
        <v>17</v>
      </c>
      <c r="R1" s="1" t="s">
        <v>18</v>
      </c>
      <c r="S1" s="1" t="s">
        <v>23</v>
      </c>
      <c r="T1" s="5" t="s">
        <v>26</v>
      </c>
      <c r="U1" s="5" t="s">
        <v>27</v>
      </c>
      <c r="V1" s="5" t="s">
        <v>28</v>
      </c>
      <c r="W1" s="5" t="s">
        <v>24</v>
      </c>
      <c r="X1" s="5" t="s">
        <v>29</v>
      </c>
      <c r="Y1" s="5" t="s">
        <v>25</v>
      </c>
      <c r="Z1" s="1" t="s">
        <v>34</v>
      </c>
      <c r="AA1" s="5" t="s">
        <v>33</v>
      </c>
      <c r="AB1" s="1" t="s">
        <v>35</v>
      </c>
      <c r="AC1" s="1" t="s">
        <v>36</v>
      </c>
    </row>
    <row r="2" spans="1:29" x14ac:dyDescent="0.25">
      <c r="A2" s="6" t="s">
        <v>9</v>
      </c>
      <c r="B2" s="6" t="s">
        <v>20</v>
      </c>
      <c r="C2" s="6">
        <v>121</v>
      </c>
      <c r="D2" s="6">
        <v>70.5</v>
      </c>
      <c r="E2" s="6">
        <f>C2/D2</f>
        <v>1.7163120567375887</v>
      </c>
      <c r="F2">
        <v>23</v>
      </c>
      <c r="G2">
        <f>F2-M2-K2</f>
        <v>21.563500000000001</v>
      </c>
      <c r="H2">
        <v>0.89400000000000002</v>
      </c>
      <c r="I2">
        <v>1.7489999999999999E-2</v>
      </c>
      <c r="J2">
        <f>SUM(0.0222+0.232)</f>
        <v>0.25420000000000004</v>
      </c>
      <c r="K2">
        <v>1.0900000000000001</v>
      </c>
      <c r="L2">
        <v>0.186</v>
      </c>
      <c r="M2" s="4">
        <v>0.34649999999999997</v>
      </c>
      <c r="N2">
        <v>5.1799999999999999E-2</v>
      </c>
      <c r="O2">
        <v>0.17199999999999999</v>
      </c>
      <c r="P2">
        <v>0</v>
      </c>
      <c r="Q2">
        <v>0</v>
      </c>
      <c r="R2">
        <v>0</v>
      </c>
      <c r="S2">
        <v>0</v>
      </c>
      <c r="T2" s="6">
        <v>3871</v>
      </c>
      <c r="W2" s="6">
        <v>1.0794629948364889</v>
      </c>
      <c r="X2" s="6">
        <f t="shared" ref="X2:X5" si="0">T2*W2*2</f>
        <v>8357.2025060240976</v>
      </c>
      <c r="Y2" s="6">
        <v>5.8999999999999997E-2</v>
      </c>
      <c r="Z2">
        <f>X2*Y2/1000</f>
        <v>0.49307494785542172</v>
      </c>
      <c r="AA2" s="6">
        <v>0.35499999999999998</v>
      </c>
      <c r="AB2">
        <f>AA2*X2/2/1000</f>
        <v>1.4834034448192772</v>
      </c>
      <c r="AC2">
        <f>F2-H2-I2-J2-K2-L2-M2-N2-O2-P2-Q2-R2-S2-Z2-AB2</f>
        <v>18.011531607325303</v>
      </c>
    </row>
    <row r="3" spans="1:29" x14ac:dyDescent="0.25">
      <c r="A3" s="6" t="s">
        <v>12</v>
      </c>
      <c r="B3" s="6" t="s">
        <v>20</v>
      </c>
      <c r="C3" s="6">
        <v>113.2</v>
      </c>
      <c r="D3" s="6">
        <v>65.400000000000006</v>
      </c>
      <c r="E3" s="6">
        <f t="shared" ref="E3:E6" si="1">C3/D3</f>
        <v>1.7308868501529051</v>
      </c>
      <c r="F3">
        <v>17.100000000000001</v>
      </c>
      <c r="G3">
        <f t="shared" ref="G3:G6" si="2">F3-M3-K3</f>
        <v>16.716110000000004</v>
      </c>
      <c r="H3">
        <v>0.85099999999999998</v>
      </c>
      <c r="I3">
        <v>0</v>
      </c>
      <c r="J3">
        <f>0.02389*2</f>
        <v>4.7780000000000003E-2</v>
      </c>
      <c r="K3" s="2">
        <v>0.36799999999999999</v>
      </c>
      <c r="L3">
        <v>0.16450000000000001</v>
      </c>
      <c r="M3" s="4">
        <v>1.5890000000000001E-2</v>
      </c>
      <c r="N3">
        <v>3.7870000000000001E-2</v>
      </c>
      <c r="O3">
        <v>0.2135</v>
      </c>
      <c r="P3">
        <v>5.7320000000000003E-2</v>
      </c>
      <c r="Q3">
        <v>0</v>
      </c>
      <c r="R3">
        <v>0</v>
      </c>
      <c r="S3">
        <v>0</v>
      </c>
      <c r="T3" s="6">
        <v>3369</v>
      </c>
      <c r="W3" s="6">
        <v>1.0794629948364889</v>
      </c>
      <c r="X3" s="6">
        <f t="shared" si="0"/>
        <v>7273.4216592082621</v>
      </c>
      <c r="Y3" s="6">
        <v>5.8999999999999997E-2</v>
      </c>
      <c r="Z3">
        <f t="shared" ref="Z3:Z6" si="3">X3*Y3/1000</f>
        <v>0.42913187789328744</v>
      </c>
      <c r="AA3" s="6">
        <v>0.35499999999999998</v>
      </c>
      <c r="AB3">
        <f t="shared" ref="AB3:AB6" si="4">AA3*X3/2/1000</f>
        <v>1.2910323445094665</v>
      </c>
      <c r="AC3">
        <f t="shared" ref="AC3:AC6" si="5">F3-H3-I3-J3-K3-L3-M3-N3-O3-P3-Q3-R3-S3-Z3-AB3</f>
        <v>13.623975777597249</v>
      </c>
    </row>
    <row r="4" spans="1:29" x14ac:dyDescent="0.25">
      <c r="A4" s="6" t="s">
        <v>15</v>
      </c>
      <c r="B4" s="6" t="s">
        <v>20</v>
      </c>
      <c r="C4" s="6">
        <v>115.4</v>
      </c>
      <c r="D4" s="6">
        <v>65.400000000000006</v>
      </c>
      <c r="E4" s="6">
        <f t="shared" si="1"/>
        <v>1.7645259938837921</v>
      </c>
      <c r="F4">
        <v>14.8</v>
      </c>
      <c r="G4">
        <f t="shared" si="2"/>
        <v>14.8</v>
      </c>
      <c r="H4">
        <v>0.73399999999999999</v>
      </c>
      <c r="I4">
        <f>0.064*2</f>
        <v>0.128</v>
      </c>
      <c r="J4">
        <f>0.03383*2</f>
        <v>6.7659999999999998E-2</v>
      </c>
      <c r="K4">
        <v>0</v>
      </c>
      <c r="L4">
        <v>0</v>
      </c>
      <c r="M4" s="4">
        <v>0</v>
      </c>
      <c r="N4">
        <v>3.3590000000000002E-2</v>
      </c>
      <c r="O4">
        <v>0</v>
      </c>
      <c r="P4">
        <v>3.8159999999999999E-2</v>
      </c>
      <c r="Q4">
        <v>0</v>
      </c>
      <c r="R4">
        <v>0</v>
      </c>
      <c r="S4">
        <v>0</v>
      </c>
      <c r="T4" s="6">
        <v>3369</v>
      </c>
      <c r="W4" s="6">
        <v>1.0794629948364889</v>
      </c>
      <c r="X4" s="6">
        <f t="shared" si="0"/>
        <v>7273.4216592082621</v>
      </c>
      <c r="Y4" s="6">
        <v>5.8999999999999997E-2</v>
      </c>
      <c r="Z4">
        <f t="shared" si="3"/>
        <v>0.42913187789328744</v>
      </c>
      <c r="AA4" s="6">
        <v>0.35499999999999998</v>
      </c>
      <c r="AB4">
        <f t="shared" si="4"/>
        <v>1.2910323445094665</v>
      </c>
      <c r="AC4">
        <f t="shared" si="5"/>
        <v>12.078425777597248</v>
      </c>
    </row>
    <row r="5" spans="1:29" x14ac:dyDescent="0.25">
      <c r="A5" s="6" t="s">
        <v>16</v>
      </c>
      <c r="B5" s="6" t="s">
        <v>21</v>
      </c>
      <c r="C5" s="6">
        <v>99.5</v>
      </c>
      <c r="D5" s="6">
        <v>56.5</v>
      </c>
      <c r="E5" s="6">
        <f t="shared" si="1"/>
        <v>1.7610619469026549</v>
      </c>
      <c r="F5">
        <v>12</v>
      </c>
      <c r="G5">
        <f t="shared" si="2"/>
        <v>11.93637</v>
      </c>
      <c r="H5">
        <v>0.73580000000000001</v>
      </c>
      <c r="I5">
        <v>0</v>
      </c>
      <c r="J5">
        <v>0</v>
      </c>
      <c r="L5">
        <v>9.8970000000000002E-2</v>
      </c>
      <c r="M5" s="4">
        <v>6.3630000000000006E-2</v>
      </c>
      <c r="N5">
        <v>3.7499999999999999E-2</v>
      </c>
      <c r="O5">
        <v>0.13914000000000001</v>
      </c>
      <c r="P5">
        <v>3.0200000000000001E-2</v>
      </c>
      <c r="Q5">
        <v>1.7000000000000001E-2</v>
      </c>
      <c r="R5">
        <f>0.0605*8</f>
        <v>0.48399999999999999</v>
      </c>
      <c r="S5">
        <v>0</v>
      </c>
      <c r="T5" s="6">
        <v>2485</v>
      </c>
      <c r="W5" s="6">
        <v>1.0794629948364889</v>
      </c>
      <c r="X5" s="6">
        <f t="shared" si="0"/>
        <v>5364.9310843373496</v>
      </c>
      <c r="Y5" s="6">
        <v>5.8999999999999997E-2</v>
      </c>
      <c r="Z5">
        <f t="shared" si="3"/>
        <v>0.31653093397590359</v>
      </c>
      <c r="AA5" s="6">
        <v>0.35499999999999998</v>
      </c>
      <c r="AB5">
        <f t="shared" si="4"/>
        <v>0.95227526746987956</v>
      </c>
      <c r="AC5">
        <f t="shared" si="5"/>
        <v>9.1249537985542197</v>
      </c>
    </row>
    <row r="6" spans="1:29" x14ac:dyDescent="0.25">
      <c r="A6" s="6" t="s">
        <v>22</v>
      </c>
      <c r="B6" s="6" t="s">
        <v>21</v>
      </c>
      <c r="C6" s="6">
        <v>106.3</v>
      </c>
      <c r="D6" s="6">
        <v>59</v>
      </c>
      <c r="E6" s="6">
        <f t="shared" si="1"/>
        <v>1.8016949152542372</v>
      </c>
      <c r="F6">
        <v>14</v>
      </c>
      <c r="G6">
        <f t="shared" si="2"/>
        <v>13.9902</v>
      </c>
      <c r="H6">
        <v>0.84399999999999997</v>
      </c>
      <c r="I6">
        <v>0</v>
      </c>
      <c r="J6">
        <v>0</v>
      </c>
      <c r="K6">
        <v>0</v>
      </c>
      <c r="L6">
        <v>0.12206</v>
      </c>
      <c r="M6" s="4">
        <v>9.7999999999999997E-3</v>
      </c>
      <c r="N6">
        <v>3.2000000000000001E-2</v>
      </c>
      <c r="O6">
        <v>0.14051</v>
      </c>
      <c r="P6">
        <v>4.7739999999999998E-2</v>
      </c>
      <c r="Q6">
        <v>4.8570000000000002E-2</v>
      </c>
      <c r="R6">
        <f>16*0.03257</f>
        <v>0.52112000000000003</v>
      </c>
      <c r="S6">
        <v>0.86809999999999998</v>
      </c>
      <c r="T6" s="6">
        <v>2699</v>
      </c>
      <c r="U6" s="6">
        <v>3135.84</v>
      </c>
      <c r="V6" s="6">
        <v>2905</v>
      </c>
      <c r="W6" s="6">
        <f>U6/V6</f>
        <v>1.0794629948364889</v>
      </c>
      <c r="X6" s="6">
        <f>T6*W6*2</f>
        <v>5826.9412461273669</v>
      </c>
      <c r="Y6" s="6">
        <v>5.8999999999999997E-2</v>
      </c>
      <c r="Z6">
        <f t="shared" si="3"/>
        <v>0.34378953352151459</v>
      </c>
      <c r="AA6" s="6">
        <v>0.35499999999999998</v>
      </c>
      <c r="AB6">
        <f t="shared" si="4"/>
        <v>1.0342820711876075</v>
      </c>
      <c r="AC6">
        <f t="shared" si="5"/>
        <v>9.988028395290879</v>
      </c>
    </row>
    <row r="10" spans="1:29" ht="15.75" thickBot="1" x14ac:dyDescent="0.3"/>
    <row r="11" spans="1:29" s="1" customFormat="1" x14ac:dyDescent="0.25">
      <c r="A11" s="7" t="s">
        <v>4</v>
      </c>
      <c r="B11" s="8" t="s">
        <v>37</v>
      </c>
      <c r="C11" s="8" t="s">
        <v>38</v>
      </c>
      <c r="D11" s="8" t="s">
        <v>39</v>
      </c>
      <c r="E11" s="8" t="s">
        <v>41</v>
      </c>
      <c r="F11" s="8" t="s">
        <v>42</v>
      </c>
      <c r="G11" s="8" t="s">
        <v>43</v>
      </c>
      <c r="H11" s="8" t="s">
        <v>44</v>
      </c>
      <c r="I11" s="8" t="s">
        <v>45</v>
      </c>
      <c r="J11" s="8" t="s">
        <v>46</v>
      </c>
      <c r="K11" s="8" t="s">
        <v>47</v>
      </c>
      <c r="L11" s="8" t="s">
        <v>48</v>
      </c>
      <c r="M11" s="8" t="s">
        <v>49</v>
      </c>
      <c r="N11" s="8" t="s">
        <v>50</v>
      </c>
      <c r="O11" s="9" t="s">
        <v>52</v>
      </c>
      <c r="P11" s="14" t="s">
        <v>58</v>
      </c>
      <c r="Q11" s="1" t="s">
        <v>59</v>
      </c>
      <c r="R11" s="1" t="s">
        <v>60</v>
      </c>
      <c r="T11" s="5"/>
      <c r="U11" s="5"/>
      <c r="V11" s="5"/>
      <c r="W11" s="5"/>
      <c r="X11" s="5"/>
      <c r="Y11" s="5"/>
      <c r="AA11" s="5"/>
    </row>
    <row r="12" spans="1:29" x14ac:dyDescent="0.25">
      <c r="A12" s="10" t="s">
        <v>9</v>
      </c>
      <c r="B12" s="11">
        <f>H2/G2</f>
        <v>4.1458946831451293E-2</v>
      </c>
      <c r="C12" s="11">
        <f>I2/G2</f>
        <v>8.1109281888376182E-4</v>
      </c>
      <c r="D12" s="11">
        <f>J2/G2</f>
        <v>1.1788438797041298E-2</v>
      </c>
      <c r="E12" s="11">
        <f>L2/G2</f>
        <v>8.6256869246643629E-3</v>
      </c>
      <c r="F12" s="11">
        <f>N2/G2</f>
        <v>2.4022074338581399E-3</v>
      </c>
      <c r="G12" s="11">
        <f>O2/G2</f>
        <v>7.9764416722702697E-3</v>
      </c>
      <c r="H12" s="11">
        <f>P2/G2</f>
        <v>0</v>
      </c>
      <c r="I12" s="11">
        <f>Q2/G2</f>
        <v>0</v>
      </c>
      <c r="J12" s="11">
        <f>R2/G2</f>
        <v>0</v>
      </c>
      <c r="K12" s="11">
        <f>S2/G2</f>
        <v>0</v>
      </c>
      <c r="L12" s="11">
        <f>Z2/G2</f>
        <v>2.2866183497828353E-2</v>
      </c>
      <c r="M12" s="11">
        <f>AB2/G2</f>
        <v>6.8792331709568347E-2</v>
      </c>
      <c r="N12" s="11">
        <f>AC2/G2</f>
        <v>0.83527867031443415</v>
      </c>
      <c r="O12" s="12">
        <f>B12*$B$20+C12*$B$21+D12*$B$22+E12*$B$23+F12*$B$24+G12*$B$25+H12*$B$26+I12*$B$27+J12*$B$28+K12*$B$29+L12*$B$30+M12*$B$31+N12*$B$32</f>
        <v>6.5307491136856255</v>
      </c>
      <c r="P12" s="15">
        <f>AVERAGE(O12:O16)</f>
        <v>6.6983960595282799</v>
      </c>
      <c r="R12">
        <v>21.563500000000001</v>
      </c>
    </row>
    <row r="13" spans="1:29" x14ac:dyDescent="0.25">
      <c r="A13" s="10" t="s">
        <v>12</v>
      </c>
      <c r="B13" s="11">
        <f t="shared" ref="B13:B16" si="6">H3/G3</f>
        <v>5.0908973439394677E-2</v>
      </c>
      <c r="C13" s="11">
        <f t="shared" ref="C13:C16" si="7">I3/G3</f>
        <v>0</v>
      </c>
      <c r="D13" s="11">
        <f t="shared" ref="D13:D16" si="8">J3/G3</f>
        <v>2.8583205063857555E-3</v>
      </c>
      <c r="E13" s="11">
        <f t="shared" ref="E13:E16" si="9">L3/G3</f>
        <v>9.8408062641368102E-3</v>
      </c>
      <c r="F13" s="11">
        <f t="shared" ref="F13:F16" si="10">N3/G3</f>
        <v>2.2654792293183039E-3</v>
      </c>
      <c r="G13" s="11">
        <f t="shared" ref="G13:G16" si="11">O3/G3</f>
        <v>1.2772110257709475E-2</v>
      </c>
      <c r="H13" s="11">
        <f t="shared" ref="H13:H16" si="12">P3/G3</f>
        <v>3.4290274471752095E-3</v>
      </c>
      <c r="I13" s="11">
        <f t="shared" ref="I13:I16" si="13">Q3/G3</f>
        <v>0</v>
      </c>
      <c r="J13" s="11">
        <f t="shared" ref="J13:J16" si="14">R3/G3</f>
        <v>0</v>
      </c>
      <c r="K13" s="11">
        <f t="shared" ref="K13:K16" si="15">S3/G3</f>
        <v>0</v>
      </c>
      <c r="L13" s="11">
        <f t="shared" ref="L13:L16" si="16">Z3/G3</f>
        <v>2.5671754845672069E-2</v>
      </c>
      <c r="M13" s="11">
        <f t="shared" ref="M13:M16" si="17">AB3/G3</f>
        <v>7.7232821781471062E-2</v>
      </c>
      <c r="N13" s="11">
        <f t="shared" ref="N13:N16" si="18">AC3/G3</f>
        <v>0.81502070622873657</v>
      </c>
      <c r="O13" s="12">
        <f t="shared" ref="O13:O16" si="19">B13*$B$20+C13*$B$21+D13*$B$22+E13*$B$23+F13*$B$24+G13*$B$25+H13*$B$26+I13*$B$27+J13*$B$28+K13*$B$29+L13*$B$30+M13*$B$31+N13*$B$32</f>
        <v>6.7026989012060811</v>
      </c>
      <c r="R13">
        <v>16.716110000000004</v>
      </c>
    </row>
    <row r="14" spans="1:29" x14ac:dyDescent="0.25">
      <c r="A14" s="10" t="s">
        <v>15</v>
      </c>
      <c r="B14" s="11">
        <f t="shared" si="6"/>
        <v>4.9594594594594595E-2</v>
      </c>
      <c r="C14" s="11">
        <f t="shared" si="7"/>
        <v>8.6486486486486488E-3</v>
      </c>
      <c r="D14" s="11">
        <f t="shared" si="8"/>
        <v>4.571621621621621E-3</v>
      </c>
      <c r="E14" s="11">
        <f t="shared" si="9"/>
        <v>0</v>
      </c>
      <c r="F14" s="11">
        <f t="shared" si="10"/>
        <v>2.2695945945945947E-3</v>
      </c>
      <c r="G14" s="11">
        <f t="shared" si="11"/>
        <v>0</v>
      </c>
      <c r="H14" s="11">
        <f t="shared" si="12"/>
        <v>2.5783783783783782E-3</v>
      </c>
      <c r="I14" s="11">
        <f t="shared" si="13"/>
        <v>0</v>
      </c>
      <c r="J14" s="11">
        <f t="shared" si="14"/>
        <v>0</v>
      </c>
      <c r="K14" s="11">
        <f t="shared" si="15"/>
        <v>0</v>
      </c>
      <c r="L14" s="11">
        <f t="shared" si="16"/>
        <v>2.8995397154951853E-2</v>
      </c>
      <c r="M14" s="11">
        <f t="shared" si="17"/>
        <v>8.7231915169558541E-2</v>
      </c>
      <c r="N14" s="11">
        <f t="shared" si="18"/>
        <v>0.81610984983765189</v>
      </c>
      <c r="O14" s="12">
        <f t="shared" si="19"/>
        <v>6.7050920560432434</v>
      </c>
      <c r="R14">
        <v>14.8</v>
      </c>
    </row>
    <row r="15" spans="1:29" x14ac:dyDescent="0.25">
      <c r="A15" s="10" t="s">
        <v>16</v>
      </c>
      <c r="B15" s="11">
        <f t="shared" si="6"/>
        <v>6.1643531492405146E-2</v>
      </c>
      <c r="C15" s="11">
        <f t="shared" si="7"/>
        <v>0</v>
      </c>
      <c r="D15" s="11">
        <f t="shared" si="8"/>
        <v>0</v>
      </c>
      <c r="E15" s="11">
        <f t="shared" si="9"/>
        <v>8.2914654957914335E-3</v>
      </c>
      <c r="F15" s="11">
        <f t="shared" si="10"/>
        <v>3.1416586449649264E-3</v>
      </c>
      <c r="G15" s="11">
        <f t="shared" si="11"/>
        <v>1.1656810236277864E-2</v>
      </c>
      <c r="H15" s="11">
        <f t="shared" si="12"/>
        <v>2.5300824287450875E-3</v>
      </c>
      <c r="I15" s="11">
        <f t="shared" si="13"/>
        <v>1.4242185857174334E-3</v>
      </c>
      <c r="J15" s="11">
        <f t="shared" si="14"/>
        <v>4.0548340911013982E-2</v>
      </c>
      <c r="K15" s="11">
        <f t="shared" si="15"/>
        <v>0</v>
      </c>
      <c r="L15" s="11">
        <f t="shared" si="16"/>
        <v>2.6518190536645864E-2</v>
      </c>
      <c r="M15" s="11">
        <f t="shared" si="17"/>
        <v>7.9779302038214261E-2</v>
      </c>
      <c r="N15" s="11">
        <f t="shared" si="18"/>
        <v>0.76446639963022422</v>
      </c>
      <c r="O15" s="12">
        <f t="shared" si="19"/>
        <v>6.8191987826784874</v>
      </c>
      <c r="R15">
        <v>11.93637</v>
      </c>
    </row>
    <row r="16" spans="1:29" ht="15.75" thickBot="1" x14ac:dyDescent="0.3">
      <c r="A16" s="13" t="s">
        <v>22</v>
      </c>
      <c r="B16" s="11">
        <f t="shared" si="6"/>
        <v>6.0327943846406773E-2</v>
      </c>
      <c r="C16" s="11">
        <f t="shared" si="7"/>
        <v>0</v>
      </c>
      <c r="D16" s="11">
        <f t="shared" si="8"/>
        <v>0</v>
      </c>
      <c r="E16" s="11">
        <f t="shared" si="9"/>
        <v>8.724678703663993E-3</v>
      </c>
      <c r="F16" s="11">
        <f t="shared" si="10"/>
        <v>2.2873154064988349E-3</v>
      </c>
      <c r="G16" s="11">
        <f t="shared" si="11"/>
        <v>1.0043458992723478E-2</v>
      </c>
      <c r="H16" s="11">
        <f t="shared" si="12"/>
        <v>3.4123886720704493E-3</v>
      </c>
      <c r="I16" s="11">
        <f t="shared" si="13"/>
        <v>3.471715915426513E-3</v>
      </c>
      <c r="J16" s="11">
        <f t="shared" si="14"/>
        <v>3.7248931394833526E-2</v>
      </c>
      <c r="K16" s="11">
        <f t="shared" si="15"/>
        <v>6.2050578261926205E-2</v>
      </c>
      <c r="L16" s="11">
        <f t="shared" si="16"/>
        <v>2.4573596769275251E-2</v>
      </c>
      <c r="M16" s="11">
        <f t="shared" si="17"/>
        <v>7.3929041127904355E-2</v>
      </c>
      <c r="N16" s="11">
        <f t="shared" si="18"/>
        <v>0.71393035090927071</v>
      </c>
      <c r="O16" s="12">
        <f t="shared" si="19"/>
        <v>6.7342414440279619</v>
      </c>
      <c r="R16">
        <v>13.9902</v>
      </c>
    </row>
    <row r="19" spans="1:27" s="1" customFormat="1" x14ac:dyDescent="0.25">
      <c r="A19" s="5" t="s">
        <v>51</v>
      </c>
      <c r="B19" s="5" t="s">
        <v>52</v>
      </c>
      <c r="C19" s="5"/>
      <c r="D19" s="5"/>
      <c r="E19" s="5"/>
      <c r="F19" s="5"/>
      <c r="M19" s="3"/>
      <c r="T19" s="5"/>
      <c r="U19" s="5"/>
      <c r="V19" s="5"/>
      <c r="W19" s="5"/>
      <c r="X19" s="5"/>
      <c r="Y19" s="5"/>
      <c r="AA19" s="5"/>
    </row>
    <row r="20" spans="1:27" x14ac:dyDescent="0.25">
      <c r="A20" s="6" t="s">
        <v>0</v>
      </c>
      <c r="B20" s="6">
        <v>23.8</v>
      </c>
    </row>
    <row r="21" spans="1:27" x14ac:dyDescent="0.25">
      <c r="A21" s="6" t="s">
        <v>1</v>
      </c>
      <c r="B21" s="6">
        <v>6.23</v>
      </c>
    </row>
    <row r="22" spans="1:27" x14ac:dyDescent="0.25">
      <c r="A22" s="6" t="s">
        <v>6</v>
      </c>
      <c r="B22" s="6">
        <v>4.53</v>
      </c>
    </row>
    <row r="23" spans="1:27" x14ac:dyDescent="0.25">
      <c r="A23" s="6" t="s">
        <v>53</v>
      </c>
      <c r="B23" s="6">
        <v>4.7699999999999996</v>
      </c>
    </row>
    <row r="24" spans="1:27" x14ac:dyDescent="0.25">
      <c r="A24" s="6" t="s">
        <v>54</v>
      </c>
      <c r="B24" s="6">
        <v>5.1100000000000003</v>
      </c>
    </row>
    <row r="25" spans="1:27" x14ac:dyDescent="0.25">
      <c r="A25" s="6" t="s">
        <v>57</v>
      </c>
      <c r="B25" s="6">
        <v>4.8600000000000003</v>
      </c>
    </row>
    <row r="26" spans="1:27" x14ac:dyDescent="0.25">
      <c r="A26" s="6" t="s">
        <v>14</v>
      </c>
      <c r="B26" s="6">
        <v>4.53</v>
      </c>
    </row>
    <row r="27" spans="1:27" x14ac:dyDescent="0.25">
      <c r="A27" s="6" t="s">
        <v>17</v>
      </c>
      <c r="B27" s="6">
        <v>4.5</v>
      </c>
    </row>
    <row r="28" spans="1:27" x14ac:dyDescent="0.25">
      <c r="A28" s="6" t="s">
        <v>18</v>
      </c>
      <c r="B28" s="6">
        <v>3.79</v>
      </c>
    </row>
    <row r="29" spans="1:27" x14ac:dyDescent="0.25">
      <c r="A29" s="6" t="s">
        <v>55</v>
      </c>
      <c r="B29" s="6">
        <v>4.76</v>
      </c>
    </row>
    <row r="30" spans="1:27" x14ac:dyDescent="0.25">
      <c r="A30" s="6" t="s">
        <v>56</v>
      </c>
      <c r="B30" s="6">
        <v>8.0500000000000007</v>
      </c>
    </row>
    <row r="31" spans="1:27" x14ac:dyDescent="0.25">
      <c r="A31" s="6" t="s">
        <v>10</v>
      </c>
      <c r="B31" s="6">
        <v>5.18</v>
      </c>
    </row>
    <row r="32" spans="1:27" x14ac:dyDescent="0.25">
      <c r="A32" s="6" t="s">
        <v>11</v>
      </c>
      <c r="B32" s="6">
        <v>5.81</v>
      </c>
    </row>
    <row r="34" spans="1:14" ht="15.75" thickBot="1" x14ac:dyDescent="0.3"/>
    <row r="35" spans="1:14" x14ac:dyDescent="0.25">
      <c r="A35" s="7" t="s">
        <v>4</v>
      </c>
      <c r="B35" s="8" t="s">
        <v>37</v>
      </c>
      <c r="C35" s="8" t="s">
        <v>38</v>
      </c>
      <c r="D35" s="8" t="s">
        <v>39</v>
      </c>
      <c r="E35" s="8" t="s">
        <v>41</v>
      </c>
      <c r="F35" s="8" t="s">
        <v>42</v>
      </c>
      <c r="G35" s="8" t="s">
        <v>43</v>
      </c>
      <c r="H35" s="8" t="s">
        <v>44</v>
      </c>
      <c r="I35" s="8" t="s">
        <v>45</v>
      </c>
      <c r="J35" s="8" t="s">
        <v>46</v>
      </c>
      <c r="K35" s="8" t="s">
        <v>47</v>
      </c>
      <c r="L35" s="8" t="s">
        <v>48</v>
      </c>
      <c r="M35" s="8" t="s">
        <v>49</v>
      </c>
      <c r="N35" s="8" t="s">
        <v>50</v>
      </c>
    </row>
    <row r="36" spans="1:14" x14ac:dyDescent="0.25">
      <c r="A36" s="10" t="s">
        <v>9</v>
      </c>
      <c r="B36" s="11">
        <v>4.1458946831451293E-2</v>
      </c>
      <c r="C36" s="11">
        <v>8.1109281888376182E-4</v>
      </c>
      <c r="D36" s="11">
        <v>1.1788438797041298E-2</v>
      </c>
      <c r="E36" s="11">
        <v>8.6256869246643629E-3</v>
      </c>
      <c r="F36" s="11">
        <v>2.4022074338581399E-3</v>
      </c>
      <c r="G36" s="11">
        <v>7.9764416722702697E-3</v>
      </c>
      <c r="H36" s="11">
        <v>0</v>
      </c>
      <c r="I36" s="11">
        <v>0</v>
      </c>
      <c r="J36" s="11">
        <v>0</v>
      </c>
      <c r="K36" s="11">
        <v>0</v>
      </c>
      <c r="L36" s="11">
        <v>2.2866183497828353E-2</v>
      </c>
      <c r="M36" s="11">
        <v>6.8792331709568347E-2</v>
      </c>
      <c r="N36" s="11">
        <v>0.83527867031443415</v>
      </c>
    </row>
    <row r="37" spans="1:14" x14ac:dyDescent="0.25">
      <c r="A37" s="10" t="s">
        <v>12</v>
      </c>
      <c r="B37" s="11">
        <v>5.0908973439394677E-2</v>
      </c>
      <c r="C37" s="11"/>
      <c r="D37" s="11">
        <v>2.8583205063857555E-3</v>
      </c>
      <c r="E37" s="11">
        <v>9.8408062641368102E-3</v>
      </c>
      <c r="F37" s="11">
        <v>2.2654792293183039E-3</v>
      </c>
      <c r="G37" s="11">
        <v>1.2772110257709475E-2</v>
      </c>
      <c r="H37" s="11">
        <v>3.4290274471752095E-3</v>
      </c>
      <c r="I37" s="11">
        <v>0</v>
      </c>
      <c r="J37" s="11">
        <v>0</v>
      </c>
      <c r="K37" s="11">
        <v>0</v>
      </c>
      <c r="L37" s="11">
        <v>2.5671754845672069E-2</v>
      </c>
      <c r="M37" s="11">
        <v>7.7232821781471062E-2</v>
      </c>
      <c r="N37" s="11">
        <v>0.81502070622873657</v>
      </c>
    </row>
    <row r="38" spans="1:14" x14ac:dyDescent="0.25">
      <c r="A38" s="10" t="s">
        <v>15</v>
      </c>
      <c r="B38" s="11">
        <v>4.9594594594594595E-2</v>
      </c>
      <c r="C38" s="11">
        <v>8.6486486486486488E-3</v>
      </c>
      <c r="D38" s="11">
        <v>4.571621621621621E-3</v>
      </c>
      <c r="E38" s="11">
        <v>0</v>
      </c>
      <c r="F38" s="11">
        <v>2.2695945945945947E-3</v>
      </c>
      <c r="G38" s="11">
        <v>0</v>
      </c>
      <c r="H38" s="11">
        <v>2.5783783783783782E-3</v>
      </c>
      <c r="I38" s="11">
        <v>0</v>
      </c>
      <c r="J38" s="11">
        <v>0</v>
      </c>
      <c r="K38" s="11">
        <v>0</v>
      </c>
      <c r="L38" s="11">
        <v>2.8995397154951853E-2</v>
      </c>
      <c r="M38" s="11">
        <v>8.7231915169558541E-2</v>
      </c>
      <c r="N38" s="11">
        <v>0.81610984983765189</v>
      </c>
    </row>
    <row r="39" spans="1:14" x14ac:dyDescent="0.25">
      <c r="A39" s="10" t="s">
        <v>16</v>
      </c>
      <c r="B39" s="11">
        <v>6.1643531492405146E-2</v>
      </c>
      <c r="C39" s="11"/>
      <c r="D39" s="11"/>
      <c r="E39" s="11">
        <v>8.2914654957914335E-3</v>
      </c>
      <c r="F39" s="11">
        <v>3.1416586449649264E-3</v>
      </c>
      <c r="G39" s="11">
        <v>1.1656810236277864E-2</v>
      </c>
      <c r="H39" s="11">
        <v>2.5300824287450875E-3</v>
      </c>
      <c r="I39" s="11">
        <v>1.4242185857174334E-3</v>
      </c>
      <c r="J39" s="11">
        <v>4.0548340911013982E-2</v>
      </c>
      <c r="K39" s="11">
        <v>0</v>
      </c>
      <c r="L39" s="11">
        <v>2.6518190536645864E-2</v>
      </c>
      <c r="M39" s="11">
        <v>7.9779302038214261E-2</v>
      </c>
      <c r="N39" s="11">
        <v>0.76446639963022422</v>
      </c>
    </row>
    <row r="40" spans="1:14" ht="15.75" thickBot="1" x14ac:dyDescent="0.3">
      <c r="A40" s="13" t="s">
        <v>22</v>
      </c>
      <c r="B40" s="11">
        <v>6.0327943846406773E-2</v>
      </c>
      <c r="C40" s="11"/>
      <c r="D40" s="11"/>
      <c r="E40" s="11">
        <v>8.724678703663993E-3</v>
      </c>
      <c r="F40" s="11">
        <v>2.2873154064988349E-3</v>
      </c>
      <c r="G40" s="11">
        <v>1.0043458992723478E-2</v>
      </c>
      <c r="H40" s="11">
        <v>3.4123886720704493E-3</v>
      </c>
      <c r="I40" s="11">
        <v>3.471715915426513E-3</v>
      </c>
      <c r="J40" s="11">
        <v>3.7248931394833526E-2</v>
      </c>
      <c r="K40" s="11">
        <v>6.2050578261926205E-2</v>
      </c>
      <c r="L40" s="11">
        <v>2.4573596769275251E-2</v>
      </c>
      <c r="M40" s="11">
        <v>7.3929041127904355E-2</v>
      </c>
      <c r="N40" s="11">
        <v>0.71393035090927071</v>
      </c>
    </row>
    <row r="41" spans="1:14" x14ac:dyDescent="0.25">
      <c r="B41" s="6">
        <f>AVERAGE(B36:B40)</f>
        <v>5.2786798040850492E-2</v>
      </c>
      <c r="C41" s="6">
        <f>AVERAGE(C36:C40)</f>
        <v>4.7298707337662055E-3</v>
      </c>
      <c r="D41" s="6">
        <f t="shared" ref="D41:N41" si="20">AVERAGE(D36:D40)</f>
        <v>6.4061269750162247E-3</v>
      </c>
      <c r="E41" s="6">
        <f t="shared" si="20"/>
        <v>7.0965274776513196E-3</v>
      </c>
      <c r="F41" s="6">
        <f t="shared" si="20"/>
        <v>2.4732510618469599E-3</v>
      </c>
      <c r="G41" s="6">
        <f t="shared" si="20"/>
        <v>8.4897642317962162E-3</v>
      </c>
      <c r="H41" s="6">
        <f t="shared" si="20"/>
        <v>2.3899753852738249E-3</v>
      </c>
      <c r="I41" s="6">
        <f t="shared" si="20"/>
        <v>9.7918690022878946E-4</v>
      </c>
      <c r="J41" s="6">
        <f t="shared" si="20"/>
        <v>1.5559454461169502E-2</v>
      </c>
      <c r="K41" s="6">
        <f t="shared" si="20"/>
        <v>1.2410115652385241E-2</v>
      </c>
      <c r="L41" s="6">
        <f t="shared" si="20"/>
        <v>2.5725024560874676E-2</v>
      </c>
      <c r="M41" s="6">
        <f t="shared" si="20"/>
        <v>7.7393082365343299E-2</v>
      </c>
      <c r="N41" s="6">
        <f t="shared" si="20"/>
        <v>0.78896119538406351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Lawson</dc:creator>
  <cp:lastModifiedBy>Christopher Lawson</cp:lastModifiedBy>
  <dcterms:created xsi:type="dcterms:W3CDTF">2019-02-18T06:31:46Z</dcterms:created>
  <dcterms:modified xsi:type="dcterms:W3CDTF">2019-08-28T04:19:30Z</dcterms:modified>
</cp:coreProperties>
</file>