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arlie/Documents/CSM/Draft_papers/Performance/Performance_data/"/>
    </mc:Choice>
  </mc:AlternateContent>
  <xr:revisionPtr revIDLastSave="0" documentId="13_ncr:1_{16E4807F-2001-B942-A0FD-A7D2F92B0C36}" xr6:coauthVersionLast="47" xr6:coauthVersionMax="47" xr10:uidLastSave="{00000000-0000-0000-0000-000000000000}"/>
  <bookViews>
    <workbookView xWindow="-240" yWindow="-16360" windowWidth="25600" windowHeight="14280" activeTab="9" xr2:uid="{00000000-000D-0000-FFFF-FFFF00000000}"/>
  </bookViews>
  <sheets>
    <sheet name="All_data" sheetId="12" r:id="rId1"/>
    <sheet name="Mines_4411" sheetId="18" r:id="rId2"/>
    <sheet name="LowColl" sheetId="20" r:id="rId3"/>
    <sheet name="LC_FC_n9" sheetId="27" r:id="rId4"/>
    <sheet name="LC_FC_n9_sel" sheetId="28" r:id="rId5"/>
    <sheet name="LC_FC_n9_sel_s" sheetId="29" r:id="rId6"/>
    <sheet name="LC_EC" sheetId="30" r:id="rId7"/>
    <sheet name="LC_EC_n64" sheetId="31" r:id="rId8"/>
    <sheet name="LC_EC_n64_sel" sheetId="32" r:id="rId9"/>
    <sheet name="LC_EC_n64_sel_s" sheetId="33" r:id="rId10"/>
    <sheet name="Resistance" sheetId="3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" i="12" l="1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2" i="12"/>
  <c r="AK3" i="18"/>
  <c r="AK4" i="18"/>
  <c r="AK5" i="18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K58" i="18"/>
  <c r="AK59" i="18"/>
  <c r="AK60" i="18"/>
  <c r="AK61" i="18"/>
  <c r="AK62" i="18"/>
  <c r="AK63" i="18"/>
  <c r="AK64" i="18"/>
  <c r="AK65" i="18"/>
  <c r="AK66" i="18"/>
  <c r="AK67" i="18"/>
  <c r="AK68" i="18"/>
  <c r="AK69" i="18"/>
  <c r="AK70" i="18"/>
  <c r="AK71" i="18"/>
  <c r="AK72" i="18"/>
  <c r="AK73" i="18"/>
  <c r="AK74" i="18"/>
  <c r="AK75" i="18"/>
  <c r="AK76" i="18"/>
  <c r="AK77" i="18"/>
  <c r="AK78" i="18"/>
  <c r="AK79" i="18"/>
  <c r="AK80" i="18"/>
  <c r="AK81" i="18"/>
  <c r="AK82" i="18"/>
  <c r="AK83" i="18"/>
  <c r="AK84" i="18"/>
  <c r="AK85" i="18"/>
  <c r="AK86" i="18"/>
  <c r="AK87" i="18"/>
  <c r="AK88" i="18"/>
  <c r="AK2" i="18"/>
  <c r="E77" i="33"/>
  <c r="E78" i="33"/>
  <c r="E79" i="33"/>
  <c r="E80" i="33"/>
  <c r="E84" i="33"/>
  <c r="F77" i="32"/>
  <c r="F78" i="32"/>
  <c r="F79" i="32"/>
  <c r="F80" i="32"/>
  <c r="F84" i="32"/>
  <c r="L84" i="31" l="1"/>
  <c r="L80" i="31"/>
  <c r="L79" i="31"/>
  <c r="L78" i="31"/>
  <c r="L77" i="31"/>
  <c r="AB6" i="31"/>
  <c r="AB6" i="30"/>
  <c r="L85" i="30" l="1"/>
  <c r="L81" i="30"/>
  <c r="L80" i="30"/>
  <c r="L79" i="30"/>
  <c r="L78" i="30"/>
  <c r="L87" i="27" l="1"/>
  <c r="L83" i="27"/>
  <c r="L82" i="27"/>
  <c r="L81" i="27"/>
  <c r="L80" i="27"/>
  <c r="AB7" i="27"/>
  <c r="L89" i="20" l="1"/>
  <c r="L85" i="20"/>
  <c r="L84" i="20"/>
  <c r="L83" i="20"/>
  <c r="L82" i="20"/>
  <c r="AY88" i="18"/>
  <c r="AE88" i="18"/>
  <c r="Y88" i="18"/>
  <c r="X88" i="18"/>
  <c r="W88" i="18"/>
  <c r="Y87" i="18"/>
  <c r="W87" i="18"/>
  <c r="W86" i="18"/>
  <c r="W85" i="18"/>
  <c r="AE84" i="18"/>
  <c r="AD84" i="18"/>
  <c r="X84" i="18"/>
  <c r="W84" i="18"/>
  <c r="X83" i="18"/>
  <c r="X82" i="18"/>
  <c r="W82" i="18"/>
  <c r="AY81" i="18"/>
  <c r="AE81" i="18"/>
  <c r="X81" i="18"/>
  <c r="W81" i="18"/>
  <c r="AY80" i="18"/>
  <c r="AY79" i="18"/>
  <c r="AE79" i="18"/>
  <c r="W79" i="18"/>
  <c r="Y26" i="18"/>
  <c r="Y13" i="18"/>
  <c r="Y10" i="18"/>
  <c r="Y9" i="18"/>
  <c r="Y8" i="18"/>
  <c r="Y7" i="18"/>
  <c r="Y6" i="18"/>
  <c r="AY96" i="12" l="1"/>
  <c r="AE96" i="12"/>
  <c r="Y96" i="12"/>
  <c r="X96" i="12"/>
  <c r="W96" i="12"/>
  <c r="Y95" i="12"/>
  <c r="W95" i="12"/>
  <c r="W94" i="12"/>
  <c r="W93" i="12"/>
  <c r="AE92" i="12"/>
  <c r="AD92" i="12"/>
  <c r="X92" i="12"/>
  <c r="W92" i="12"/>
  <c r="X91" i="12"/>
  <c r="X90" i="12"/>
  <c r="W90" i="12"/>
  <c r="AY89" i="12"/>
  <c r="AE89" i="12"/>
  <c r="X89" i="12"/>
  <c r="W89" i="12"/>
  <c r="AY88" i="12"/>
  <c r="AY87" i="12"/>
  <c r="AE87" i="12"/>
  <c r="W87" i="12"/>
  <c r="AY86" i="12"/>
  <c r="W86" i="12"/>
  <c r="AY85" i="12"/>
  <c r="W85" i="12"/>
  <c r="AY84" i="12"/>
  <c r="W84" i="12"/>
  <c r="Y31" i="12"/>
  <c r="Y18" i="12"/>
  <c r="Y15" i="12"/>
  <c r="Y14" i="12"/>
  <c r="Y12" i="12"/>
  <c r="Y11" i="12"/>
  <c r="Y10" i="12"/>
  <c r="AV2" i="12"/>
  <c r="Y2" i="12"/>
</calcChain>
</file>

<file path=xl/sharedStrings.xml><?xml version="1.0" encoding="utf-8"?>
<sst xmlns="http://schemas.openxmlformats.org/spreadsheetml/2006/main" count="19005" uniqueCount="427">
  <si>
    <t>none</t>
  </si>
  <si>
    <t>N/A</t>
  </si>
  <si>
    <t>18Nov20_1</t>
  </si>
  <si>
    <t>18Nov20_4</t>
  </si>
  <si>
    <t>LoLe 11Nov20 BCZYYb4411 [60% NiO{large} 40% BCZYYb 20% Starch {potato}]</t>
  </si>
  <si>
    <t>CD 7Dec20 BCZYYb7111 [60% NiO{large} 40% BCZYYb 20% Starch {corn}]</t>
  </si>
  <si>
    <t>11Nov20 BCZYYb7111</t>
  </si>
  <si>
    <t>22Dec20_2</t>
  </si>
  <si>
    <t>2Jan21_2</t>
  </si>
  <si>
    <t>2Jan21_4</t>
  </si>
  <si>
    <t>2Jan21_5</t>
  </si>
  <si>
    <t>Ultrasonic sprayer</t>
  </si>
  <si>
    <t>2Feb21_6</t>
  </si>
  <si>
    <t>14Feb21_2</t>
  </si>
  <si>
    <t>19Aug20 BCFZY</t>
  </si>
  <si>
    <t>11Feb21 BCFZY</t>
  </si>
  <si>
    <t>LoLe 14Feb21 BCZYYb4411 [60% NiO{large} 40% BCZYYb 20% Starch {potato}]</t>
  </si>
  <si>
    <t>7Feb21_4</t>
  </si>
  <si>
    <t>7Feb21_6</t>
  </si>
  <si>
    <t>9Mar21_4</t>
  </si>
  <si>
    <t>9Mar21_6</t>
  </si>
  <si>
    <t>9Mar21_7</t>
  </si>
  <si>
    <t>Shrinkage</t>
  </si>
  <si>
    <t>16Mar21_1</t>
  </si>
  <si>
    <t>16Mar21_2</t>
  </si>
  <si>
    <t>16Mar21_3</t>
  </si>
  <si>
    <t>16Mar21_5</t>
  </si>
  <si>
    <t>16Mar21_7</t>
  </si>
  <si>
    <t>29Jun20 BCZYYb4411</t>
  </si>
  <si>
    <t>11Apr21 BCaCFZY</t>
  </si>
  <si>
    <t>10May21_1</t>
  </si>
  <si>
    <t>10May21_3</t>
  </si>
  <si>
    <t>Cell tested</t>
  </si>
  <si>
    <t>BC1</t>
  </si>
  <si>
    <t>CD 24Jun20 BCZYYb4411 [60% NiO{large} 40% BCZYYb 20% Starch {corn}]</t>
  </si>
  <si>
    <t>Die pressing</t>
  </si>
  <si>
    <t>Max OCV (V)</t>
  </si>
  <si>
    <t>Ohmic Ea (eV)</t>
  </si>
  <si>
    <t>Rp Ea (eV)</t>
  </si>
  <si>
    <t>Brush Painting</t>
  </si>
  <si>
    <t>Ohmic LnPO2 slope</t>
  </si>
  <si>
    <t>Rp LnPO2 slope</t>
  </si>
  <si>
    <t>21May21_2</t>
  </si>
  <si>
    <t>Die Pressing</t>
  </si>
  <si>
    <t>11Jun21 BCZYYB4411</t>
  </si>
  <si>
    <t>Hand Sprayer</t>
  </si>
  <si>
    <t>4-2 Mary Jackson</t>
  </si>
  <si>
    <t>30Jul21_2</t>
  </si>
  <si>
    <t>30Jul21_4</t>
  </si>
  <si>
    <t>30Jul21_9</t>
  </si>
  <si>
    <t>11Jun21 BCZYYb4411</t>
  </si>
  <si>
    <t>31Aug21_1</t>
  </si>
  <si>
    <t>31Aug21_2</t>
  </si>
  <si>
    <t>31Aug21_4</t>
  </si>
  <si>
    <t>31Aug21_5</t>
  </si>
  <si>
    <t>31Aug21_6</t>
  </si>
  <si>
    <t>31Aug21_9</t>
  </si>
  <si>
    <t>20Oct21_8</t>
  </si>
  <si>
    <t>20Oct21_9</t>
  </si>
  <si>
    <t>20Oct21_10</t>
  </si>
  <si>
    <t>20Oct21_16</t>
  </si>
  <si>
    <t>20Oct21_17</t>
  </si>
  <si>
    <t>20Oct21_20</t>
  </si>
  <si>
    <t>LoLe  9Sep21 BCZYYb4411 [60% NiO{large} 40% BCZYYb 20% Starch {potato}]</t>
  </si>
  <si>
    <t>4-3 Christine Darden</t>
  </si>
  <si>
    <t>16Dec21_1</t>
  </si>
  <si>
    <t>16Dec21_8</t>
  </si>
  <si>
    <t>24Jan22_4</t>
  </si>
  <si>
    <t>24Jan22_6</t>
  </si>
  <si>
    <t>24Jan22_7</t>
  </si>
  <si>
    <t>24Jan22_8</t>
  </si>
  <si>
    <t>24Jan22_9</t>
  </si>
  <si>
    <t>24Jan22_11</t>
  </si>
  <si>
    <t>24Jan22_20</t>
  </si>
  <si>
    <t>Type F NiO</t>
  </si>
  <si>
    <t>8Mar22_5</t>
  </si>
  <si>
    <t>8Mar22_8</t>
  </si>
  <si>
    <t>ZnO (lot#U19G032)</t>
  </si>
  <si>
    <t>28Mar22_2</t>
  </si>
  <si>
    <t>15Mar22 BCZYYb4411 [65%NiO (50/50) bimodal 35% BCZYYb 30% starch {potato}]</t>
  </si>
  <si>
    <t>6Apr22_1</t>
  </si>
  <si>
    <t>6Apr22_6</t>
  </si>
  <si>
    <t>6Apr22_7</t>
  </si>
  <si>
    <t>6Apr22_8</t>
  </si>
  <si>
    <t>6Apr22_10</t>
  </si>
  <si>
    <t>6Apr22_12</t>
  </si>
  <si>
    <t>18Mar22 BCZYYb4411,1mol%NiO</t>
  </si>
  <si>
    <t>11Apr22_1</t>
  </si>
  <si>
    <t>11Apr22_2</t>
  </si>
  <si>
    <t>11Apr22_4</t>
  </si>
  <si>
    <t>11Apr22_5</t>
  </si>
  <si>
    <t>11Apr22_11</t>
  </si>
  <si>
    <t>21Apr22_1</t>
  </si>
  <si>
    <t>21Apr22_3</t>
  </si>
  <si>
    <t>21Apr22_4</t>
  </si>
  <si>
    <t>21Apr22_5</t>
  </si>
  <si>
    <t>21Apr22_6</t>
  </si>
  <si>
    <t>21Apr22_11</t>
  </si>
  <si>
    <t>21Apr22_12</t>
  </si>
  <si>
    <t>5Apr22 BCZYYb4411 [60% NiO{large} 40% BCZYYb 20% Starch {potato}]</t>
  </si>
  <si>
    <t>3Jun22_5</t>
  </si>
  <si>
    <t>10Jun22_1</t>
  </si>
  <si>
    <t>10Jun22_2</t>
  </si>
  <si>
    <t>10Jun22_5</t>
  </si>
  <si>
    <t>10Jun22_6</t>
  </si>
  <si>
    <t>29Jun22_2</t>
  </si>
  <si>
    <t>29Jun22_3</t>
  </si>
  <si>
    <t>29Jun22_10</t>
  </si>
  <si>
    <t>29Jun22_11</t>
  </si>
  <si>
    <t>29Jun22_12</t>
  </si>
  <si>
    <t>29Jun22_23</t>
  </si>
  <si>
    <t>Lole 8Jun22 BCZYYb4411 [60% NiO{large} 40% BCZYYb 20% Starch {potato}]</t>
  </si>
  <si>
    <t>3Aug22_4</t>
  </si>
  <si>
    <t>3Aug22_11</t>
  </si>
  <si>
    <t>Yes</t>
  </si>
  <si>
    <t>9Oct22_1</t>
  </si>
  <si>
    <t>9Oct22_2</t>
  </si>
  <si>
    <t>9Oct22_5</t>
  </si>
  <si>
    <t>1Dec22_1</t>
  </si>
  <si>
    <t>10Jan23_1</t>
  </si>
  <si>
    <t>9Feb23 BCZYYb4411 + 1wt%NiO</t>
  </si>
  <si>
    <t>10Feb23 BCZYYb4411 [60% NiO{s} 40% BCZYYb 20% Starch {potato}]</t>
  </si>
  <si>
    <t>24Mar23_2</t>
  </si>
  <si>
    <t>24Mar23_8</t>
  </si>
  <si>
    <t>18Apr23_3</t>
  </si>
  <si>
    <t>Location</t>
  </si>
  <si>
    <t>Mines</t>
  </si>
  <si>
    <t>Curtin</t>
  </si>
  <si>
    <t>Hand spray</t>
  </si>
  <si>
    <t>KSI-1700 PP</t>
  </si>
  <si>
    <t>Gray furnace lowT WL1</t>
  </si>
  <si>
    <t>Workstation 4</t>
  </si>
  <si>
    <t>Electrolyte grain size (μm)</t>
  </si>
  <si>
    <t>stacked</t>
  </si>
  <si>
    <t>BaCO3</t>
  </si>
  <si>
    <t>NiO and BaCO3</t>
  </si>
  <si>
    <t>22Sep23_11</t>
  </si>
  <si>
    <t>22Sep23_14</t>
  </si>
  <si>
    <t>CD 11Aug20 BCZYYb4411 [60% NiO{Type F} 40% BCZYYb 20% Starch {corn}]</t>
  </si>
  <si>
    <t>8Nov23_12</t>
  </si>
  <si>
    <t>8Nov23_16</t>
  </si>
  <si>
    <t>CFCC Small Furnace</t>
  </si>
  <si>
    <t>29Nov23_4</t>
  </si>
  <si>
    <t>27Dec23_2</t>
  </si>
  <si>
    <t>27Dec23_19</t>
  </si>
  <si>
    <t>No</t>
  </si>
  <si>
    <t>BCZYYb7111 + NiO</t>
  </si>
  <si>
    <r>
      <t>Gd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O</t>
    </r>
    <r>
      <rPr>
        <vertAlign val="sub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 (lot#: W17F039)</t>
    </r>
  </si>
  <si>
    <t>45% BCZYYb4411 55% NiO</t>
  </si>
  <si>
    <t>40 % TFC BCZYYb4411 60% NiO</t>
  </si>
  <si>
    <t>Negatrode</t>
  </si>
  <si>
    <t>BCZYYb4411</t>
  </si>
  <si>
    <t>BCZYYb7111</t>
  </si>
  <si>
    <t>Negatrode NiO</t>
  </si>
  <si>
    <t>44 μm mesh</t>
  </si>
  <si>
    <t>Type F</t>
  </si>
  <si>
    <t>Bimodal</t>
  </si>
  <si>
    <t>Type S</t>
  </si>
  <si>
    <t>BCZYYb4411 + NiO</t>
  </si>
  <si>
    <t>Electrolyte Ce on B-site</t>
  </si>
  <si>
    <t>NiO particle size (μm)</t>
  </si>
  <si>
    <t>BCZYYb (wt%)</t>
  </si>
  <si>
    <t>NiO (wt%)</t>
  </si>
  <si>
    <t>Starch (wt%)</t>
  </si>
  <si>
    <t>BCFZY</t>
  </si>
  <si>
    <t>80% BCFZY - 20% BCZYYb7111</t>
  </si>
  <si>
    <t>80% BCFZY - 20% ESB</t>
  </si>
  <si>
    <t>95% BCFZY - 5% GDC10</t>
  </si>
  <si>
    <t>95% BCFZY - 5% DWSB</t>
  </si>
  <si>
    <t>70% BCFZY - 30% GDC10</t>
  </si>
  <si>
    <t>95% BCFZY - 5% NiO</t>
  </si>
  <si>
    <t>ESB</t>
  </si>
  <si>
    <t>GDC10 (FCM, lot#6A041)</t>
  </si>
  <si>
    <t xml:space="preserve">SmCoO3 Precursur </t>
  </si>
  <si>
    <t>DWSB</t>
  </si>
  <si>
    <t>Negatrode formation</t>
  </si>
  <si>
    <t>Negatrode thickness (mm)</t>
  </si>
  <si>
    <t>Electrolyte batch</t>
  </si>
  <si>
    <t>NFL</t>
  </si>
  <si>
    <t>PFL</t>
  </si>
  <si>
    <t>Negatrode batch</t>
  </si>
  <si>
    <t>Date tested</t>
  </si>
  <si>
    <t>Test number</t>
  </si>
  <si>
    <t>Positrode thickness (μm)</t>
  </si>
  <si>
    <t>Electrolyte spray layers</t>
  </si>
  <si>
    <t>Electrolyte application</t>
  </si>
  <si>
    <t>Positrode application</t>
  </si>
  <si>
    <t>Sintering temperature (°C)</t>
  </si>
  <si>
    <t>Sintering time (hrs)</t>
  </si>
  <si>
    <t>Co-sinter furnace</t>
  </si>
  <si>
    <t>Furnace 1</t>
  </si>
  <si>
    <t>Furnace 3</t>
  </si>
  <si>
    <t>Furnace 2</t>
  </si>
  <si>
    <t>Spray power (W)</t>
  </si>
  <si>
    <t>Spray flow rate (mL/min)</t>
  </si>
  <si>
    <t>Spray size (cm^2)</t>
  </si>
  <si>
    <t>Two-step sinter</t>
  </si>
  <si>
    <t>Electrolyte spray batch</t>
  </si>
  <si>
    <t>10Jul20_</t>
  </si>
  <si>
    <t>2Jan21_</t>
  </si>
  <si>
    <t>9Mar21_</t>
  </si>
  <si>
    <t>16Mar21_</t>
  </si>
  <si>
    <t>7Feb21_</t>
  </si>
  <si>
    <t>14Feb21_</t>
  </si>
  <si>
    <t>10May21_</t>
  </si>
  <si>
    <t>21May21_</t>
  </si>
  <si>
    <t>2Feb21_</t>
  </si>
  <si>
    <t>22Dec20_</t>
  </si>
  <si>
    <t>18Nov20_</t>
  </si>
  <si>
    <t>30Jul21_</t>
  </si>
  <si>
    <t>2Aug21_</t>
  </si>
  <si>
    <t>31Aug21_</t>
  </si>
  <si>
    <t>18Mar21_</t>
  </si>
  <si>
    <t>20Oct21_</t>
  </si>
  <si>
    <t>25Oct21_</t>
  </si>
  <si>
    <t>22Oct21_</t>
  </si>
  <si>
    <t>16Dec21_</t>
  </si>
  <si>
    <t>23Dec21_</t>
  </si>
  <si>
    <t>24Jan22_</t>
  </si>
  <si>
    <t>26Jan22_</t>
  </si>
  <si>
    <t>28Feb22_</t>
  </si>
  <si>
    <t>23Mar22_</t>
  </si>
  <si>
    <t>6Apr22_</t>
  </si>
  <si>
    <t>7Apr22_</t>
  </si>
  <si>
    <t>11Apr22_</t>
  </si>
  <si>
    <t>13Apr22_</t>
  </si>
  <si>
    <t>10Apr22_</t>
  </si>
  <si>
    <t>28Mar22_</t>
  </si>
  <si>
    <t>30Mar22_</t>
  </si>
  <si>
    <t>3Jun22_</t>
  </si>
  <si>
    <t>5Jun22_</t>
  </si>
  <si>
    <t>10Jun22_</t>
  </si>
  <si>
    <t>11Jun22_</t>
  </si>
  <si>
    <t>9Mar22_</t>
  </si>
  <si>
    <t>21Apr22_</t>
  </si>
  <si>
    <t>23Apr22_</t>
  </si>
  <si>
    <t>8Mar22_</t>
  </si>
  <si>
    <t>27Mar22_</t>
  </si>
  <si>
    <t>17Mar22_</t>
  </si>
  <si>
    <t>29Jun22_</t>
  </si>
  <si>
    <t>3Jul22_</t>
  </si>
  <si>
    <t>6Jul22_</t>
  </si>
  <si>
    <t>16Jun22_</t>
  </si>
  <si>
    <t>3Aug22_</t>
  </si>
  <si>
    <t>21Aug22_</t>
  </si>
  <si>
    <t>24Aug22_</t>
  </si>
  <si>
    <t>9Oct22_</t>
  </si>
  <si>
    <t>13Oct22_</t>
  </si>
  <si>
    <t>16Oct22_</t>
  </si>
  <si>
    <t>1Dec22_</t>
  </si>
  <si>
    <t>2Dec22_</t>
  </si>
  <si>
    <t>22Nov22_</t>
  </si>
  <si>
    <t>24Mar23_</t>
  </si>
  <si>
    <t>27Mar23_</t>
  </si>
  <si>
    <t>29Mar23_</t>
  </si>
  <si>
    <t>18Apr23_</t>
  </si>
  <si>
    <t>10Jan23_</t>
  </si>
  <si>
    <t>26Apr22_</t>
  </si>
  <si>
    <t>28Sep23_</t>
  </si>
  <si>
    <t>2Oct23_</t>
  </si>
  <si>
    <t>9Nov23_</t>
  </si>
  <si>
    <t>8Dec23_</t>
  </si>
  <si>
    <t>27Dec23_</t>
  </si>
  <si>
    <t>1Dec23_</t>
  </si>
  <si>
    <t>22Sep23_</t>
  </si>
  <si>
    <t>8Nov23_</t>
  </si>
  <si>
    <t>29Nov23_</t>
  </si>
  <si>
    <t>Stacked</t>
  </si>
  <si>
    <t>BCZYYb precursurs</t>
  </si>
  <si>
    <t>Negatrode and BaCO3</t>
  </si>
  <si>
    <t>NiO and Negatrode</t>
  </si>
  <si>
    <t>NFL and BaCO3</t>
  </si>
  <si>
    <t>Lingberg Blue</t>
  </si>
  <si>
    <t>Hill Hall</t>
  </si>
  <si>
    <t>Lingberg Blue, high</t>
  </si>
  <si>
    <t>Setter</t>
  </si>
  <si>
    <t>New MgSZ</t>
  </si>
  <si>
    <t>Used MgYSZ</t>
  </si>
  <si>
    <t>New MgYSZ</t>
  </si>
  <si>
    <t>Ground, used MgYSZ</t>
  </si>
  <si>
    <t>Lighty used MgYSZ</t>
  </si>
  <si>
    <t>Used MgSZ</t>
  </si>
  <si>
    <t>Heavily used MgYSZ</t>
  </si>
  <si>
    <t>Very lightly used</t>
  </si>
  <si>
    <t>Negatrode pellet number</t>
  </si>
  <si>
    <t>Days (Spray to sinter)</t>
  </si>
  <si>
    <t>NiO in electrolyte</t>
  </si>
  <si>
    <t>Negatrode mass in furnace (g)</t>
  </si>
  <si>
    <t>Normalized green negatrode thickness</t>
  </si>
  <si>
    <t>Negatrode binder (%)</t>
  </si>
  <si>
    <t>Electrolyte spray solution</t>
  </si>
  <si>
    <t>Ball mill suspension</t>
  </si>
  <si>
    <t>Standard Suspension</t>
  </si>
  <si>
    <t>Curtin Suspension</t>
  </si>
  <si>
    <t>Simple suspension</t>
  </si>
  <si>
    <t>Simple, less PVP and IPA</t>
  </si>
  <si>
    <t>MgYSZ</t>
  </si>
  <si>
    <t>Stacked, top</t>
  </si>
  <si>
    <t>Stacked, middle</t>
  </si>
  <si>
    <t>stacked, middle</t>
  </si>
  <si>
    <t>stacked, bottom</t>
  </si>
  <si>
    <t>stacked, top</t>
  </si>
  <si>
    <t>Dr. Pan BCZYYb4411</t>
  </si>
  <si>
    <t>BCFZY batch</t>
  </si>
  <si>
    <t>23Mar20 BCFZY - ESB</t>
  </si>
  <si>
    <t>15Jul20 BCFZY - BZCYYb7111</t>
  </si>
  <si>
    <t>7May21 BCFZY - GDC10</t>
  </si>
  <si>
    <t>Dr. Le's BCFZY</t>
  </si>
  <si>
    <t>5Aug21 BCFZY</t>
  </si>
  <si>
    <t>13Sep21 BCFZY</t>
  </si>
  <si>
    <t>12Sep21 BCFZY combustion</t>
  </si>
  <si>
    <t>BCaCFZY</t>
  </si>
  <si>
    <t>22Sep21 BCFZY - DWSB</t>
  </si>
  <si>
    <t>95% BCFZY - 5% SCO</t>
  </si>
  <si>
    <t>22Sep21 BCFZY - SCO</t>
  </si>
  <si>
    <t>14Mar22 BCFZY</t>
  </si>
  <si>
    <t>4Apr22 BCFZY - GDC10</t>
  </si>
  <si>
    <t>9May22 BCFZY - GDC10</t>
  </si>
  <si>
    <t>6Dec22 BCFZY</t>
  </si>
  <si>
    <t>15Jun22 BCFZY - DWSB</t>
  </si>
  <si>
    <t>1Jul22 BCFZY - NiO</t>
  </si>
  <si>
    <t>13May22 BCFZY</t>
  </si>
  <si>
    <t>Electrolyte thickness (μm)</t>
  </si>
  <si>
    <t>25Sep19</t>
  </si>
  <si>
    <t>9Jul20</t>
  </si>
  <si>
    <t>5Mar21</t>
  </si>
  <si>
    <t>26Jan21</t>
  </si>
  <si>
    <t>11May21</t>
  </si>
  <si>
    <t>25Feb22</t>
  </si>
  <si>
    <t>3Mar23</t>
  </si>
  <si>
    <t>29Mar22</t>
  </si>
  <si>
    <t>Positrode paste age (Days)</t>
  </si>
  <si>
    <t>Positrode sinter furnace</t>
  </si>
  <si>
    <t>Days (Positrode application to sinter)</t>
  </si>
  <si>
    <t>5Apr23 BCFZY solution</t>
  </si>
  <si>
    <t>Sintering neighbor</t>
  </si>
  <si>
    <t>Absolute humidity at co-sinter (g/m^3)</t>
  </si>
  <si>
    <t>YesNo</t>
  </si>
  <si>
    <t>Positrode sinter batch</t>
  </si>
  <si>
    <t>26Jul20_</t>
  </si>
  <si>
    <t>14Jan21_</t>
  </si>
  <si>
    <t>15Mar21_</t>
  </si>
  <si>
    <t>24Mar21_</t>
  </si>
  <si>
    <t>14May21_</t>
  </si>
  <si>
    <t>7Jul21_</t>
  </si>
  <si>
    <t>23Jul21_</t>
  </si>
  <si>
    <t>6Aug21_</t>
  </si>
  <si>
    <t>19May21_</t>
  </si>
  <si>
    <t>14Sep21_</t>
  </si>
  <si>
    <t>21Sep21_</t>
  </si>
  <si>
    <t>23Sep21_</t>
  </si>
  <si>
    <t>25Sep21_</t>
  </si>
  <si>
    <t>17Oct21_</t>
  </si>
  <si>
    <t>29Nov21_</t>
  </si>
  <si>
    <t>29Oct21_</t>
  </si>
  <si>
    <t>27Dec21_</t>
  </si>
  <si>
    <t>21Jan22_</t>
  </si>
  <si>
    <t>10Feb22_</t>
  </si>
  <si>
    <t>14Feb22_</t>
  </si>
  <si>
    <t>15Mar22_</t>
  </si>
  <si>
    <t>1Apr22_</t>
  </si>
  <si>
    <t>12Apr22_</t>
  </si>
  <si>
    <t>20Apr22_</t>
  </si>
  <si>
    <t>12May22_</t>
  </si>
  <si>
    <t>31May22_</t>
  </si>
  <si>
    <t>7Jun22_</t>
  </si>
  <si>
    <t>14Jun22_</t>
  </si>
  <si>
    <t>19Jun22_</t>
  </si>
  <si>
    <t>28Jun22_</t>
  </si>
  <si>
    <t>1Jul22_</t>
  </si>
  <si>
    <t>11Jul22_</t>
  </si>
  <si>
    <t>9Aug22_</t>
  </si>
  <si>
    <t>26Aug22_</t>
  </si>
  <si>
    <t>31Aug22_</t>
  </si>
  <si>
    <t>24Oct22_</t>
  </si>
  <si>
    <t>4Nov22_</t>
  </si>
  <si>
    <t>6Dec22_</t>
  </si>
  <si>
    <t>6Apr23_</t>
  </si>
  <si>
    <t>3May23_</t>
  </si>
  <si>
    <t>15Jan23_</t>
  </si>
  <si>
    <t>25Oct23_</t>
  </si>
  <si>
    <t>15Nov23_</t>
  </si>
  <si>
    <t>19Dec23_</t>
  </si>
  <si>
    <t>8Jan24_</t>
  </si>
  <si>
    <t>Magnetic stirrer</t>
  </si>
  <si>
    <t>Electrolyte grain size to thickness ratio</t>
  </si>
  <si>
    <t>Shanghai</t>
  </si>
  <si>
    <t>FCM</t>
  </si>
  <si>
    <t>Vivtek</t>
  </si>
  <si>
    <t>Test stand</t>
  </si>
  <si>
    <t>Electrolyte treatment</t>
  </si>
  <si>
    <t>Silver grid paste</t>
  </si>
  <si>
    <t>Electrolyte in negatrode</t>
  </si>
  <si>
    <t>Negatrode-Electrolyte particle D50 (μm)</t>
  </si>
  <si>
    <t>Positrode paste</t>
  </si>
  <si>
    <t>Spray air flow (SLPM)</t>
  </si>
  <si>
    <t>Dried before co-sinter</t>
  </si>
  <si>
    <t>Days (Press to spray)</t>
  </si>
  <si>
    <t>Days (Press to sinter)</t>
  </si>
  <si>
    <t>Days (Co-sinter to test)</t>
  </si>
  <si>
    <t>Days (Positrode sinter to test)</t>
  </si>
  <si>
    <t>Test air flow (SCCM)</t>
  </si>
  <si>
    <t>Silver spring</t>
  </si>
  <si>
    <t>Alumina polish</t>
  </si>
  <si>
    <t>1200 grit sandpaper</t>
  </si>
  <si>
    <t>Acid etch</t>
  </si>
  <si>
    <t>Silver grid pattern</t>
  </si>
  <si>
    <t>asterisk</t>
  </si>
  <si>
    <t>x</t>
  </si>
  <si>
    <t>dot</t>
  </si>
  <si>
    <t>4lines</t>
  </si>
  <si>
    <t>m4lp</t>
  </si>
  <si>
    <t>Whole surface</t>
  </si>
  <si>
    <r>
      <t>Peak power density (W/cm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</si>
  <si>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Current at 1.3V (A/cm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</si>
  <si>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Ohmic (Ω*cm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</si>
  <si>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Rp (Ω*cm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</si>
  <si>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Rtot (Ω*cm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</si>
  <si>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PPD_err (W/cm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)</t>
    </r>
  </si>
  <si>
    <t>Positrode sinter temperature (°C)</t>
  </si>
  <si>
    <t>Electrolyte thickness to grain size ratio</t>
  </si>
  <si>
    <t>Co-sinter batch</t>
  </si>
  <si>
    <r>
      <t>Current err (A/cm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 (Body)"/>
      </rPr>
      <t>)</t>
    </r>
  </si>
  <si>
    <r>
      <t>Current err (A/cm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)</t>
    </r>
  </si>
  <si>
    <t>Electrolyte particle size D50 (μm)</t>
  </si>
  <si>
    <t>Electrolyte material</t>
  </si>
  <si>
    <t>Positrode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</si>
</sst>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%"/>
    <numFmt numFmtId="166" formatCode="[$-409]d\-mmm\-yyyy;@"/>
    <numFmt numFmtId="167" formatCode="0.000"/>
    <numFmt numFmtId="168" formatCode="[$-409]d\-mmm\-yy;@"/>
    <numFmt numFmtId="169" formatCode="0.0000000"/>
    <numFmt numFmtId="170" formatCode="0.0000"/>
  </numFmts>
  <fonts count="1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b/>
      <sz val="12"/>
      <color theme="0"/>
      <name val="Calibri (Body)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 (Body)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5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7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horizontal="right"/>
    </xf>
    <xf numFmtId="168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right"/>
    </xf>
    <xf numFmtId="167" fontId="3" fillId="0" borderId="0" xfId="0" applyNumberFormat="1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4" fontId="1" fillId="0" borderId="0" xfId="0" applyNumberFormat="1" applyFont="1" applyAlignment="1">
      <alignment horizontal="left" indent="5"/>
    </xf>
    <xf numFmtId="16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8" fillId="0" borderId="0" xfId="0" applyFont="1"/>
    <xf numFmtId="0" fontId="1" fillId="0" borderId="1" xfId="0" applyFont="1" applyBorder="1"/>
    <xf numFmtId="0" fontId="4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4" fillId="2" borderId="1" xfId="0" applyFont="1" applyFill="1" applyBorder="1"/>
    <xf numFmtId="170" fontId="1" fillId="3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0" borderId="2" xfId="0" applyNumberFormat="1" applyFont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0" fontId="7" fillId="0" borderId="0" xfId="0" applyFont="1"/>
    <xf numFmtId="0" fontId="12" fillId="2" borderId="1" xfId="0" applyFont="1" applyFill="1" applyBorder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" fillId="3" borderId="0" xfId="0" applyFont="1" applyFill="1"/>
    <xf numFmtId="0" fontId="1" fillId="0" borderId="2" xfId="0" applyFont="1" applyBorder="1"/>
    <xf numFmtId="0" fontId="16" fillId="0" borderId="0" xfId="0" applyFont="1"/>
    <xf numFmtId="0" fontId="18" fillId="0" borderId="0" xfId="0" applyFont="1"/>
    <xf numFmtId="0" fontId="3" fillId="3" borderId="0" xfId="0" applyFont="1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C00C"/>
      <color rgb="FF00A34C"/>
      <color rgb="FF0092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5FCCD7-09EF-4D43-A41E-F268E9BC1724}" name="Table6" displayName="Table6" ref="A1:BZ96" totalsRowShown="0" headerRowDxfId="441" dataDxfId="440">
  <autoFilter ref="A1:BZ96" xr:uid="{FD5FCCD7-09EF-4D43-A41E-F268E9BC1724}"/>
  <tableColumns count="78">
    <tableColumn id="1" xr3:uid="{1F149EE1-88E2-E04B-AD05-E79CD6B229F7}" name="Test number" dataDxfId="439"/>
    <tableColumn id="2" xr3:uid="{63CB2069-47AE-D646-B7E7-5B5AAE5A591E}" name="Location" dataDxfId="438"/>
    <tableColumn id="3" xr3:uid="{21DD35A5-328A-964F-8BA5-97B805990286}" name="Date tested" dataDxfId="437"/>
    <tableColumn id="4" xr3:uid="{5E31FBBA-DB5D-CD4F-83BD-4E5EF61BF8A7}" name="Cell tested" dataDxfId="436"/>
    <tableColumn id="5" xr3:uid="{D09EC74D-C2CD-7C4A-B23F-1DDE43B2F234}" name="Negatrode batch" dataDxfId="435"/>
    <tableColumn id="6" xr3:uid="{9E3BCAD0-1EA5-324C-B935-305C995631D9}" name="Electrolyte in negatrode" dataDxfId="434"/>
    <tableColumn id="7" xr3:uid="{98CBBC2F-BE4C-414D-A7E4-9744B3C0A521}" name="Negatrode NiO" dataDxfId="433"/>
    <tableColumn id="8" xr3:uid="{75CF05EE-004D-C144-81A4-B85532DED76B}" name="Negatrode-Electrolyte particle D50 (μm)" dataDxfId="432"/>
    <tableColumn id="9" xr3:uid="{5C449ED6-8FE8-F54E-9DCA-3E1FAA705DD9}" name="NiO particle size (μm)" dataDxfId="431"/>
    <tableColumn id="10" xr3:uid="{D6AD03E3-DA0F-844F-A485-B149970E5791}" name="BCZYYb (wt%)" dataDxfId="430"/>
    <tableColumn id="11" xr3:uid="{0745888A-3163-5245-A3A5-686F32EA5848}" name="NiO (wt%)" dataDxfId="429"/>
    <tableColumn id="12" xr3:uid="{21629EF0-7A36-4149-9EF1-97F8BB0B1EFC}" name="Starch (wt%)" dataDxfId="428"/>
    <tableColumn id="13" xr3:uid="{968FCC77-5B3C-0D47-B1BE-892852F41F1E}" name="NFL" dataDxfId="427"/>
    <tableColumn id="14" xr3:uid="{0701E0CD-5A99-3B4E-B1BB-754E70ED74AF}" name="Electrolyte material" dataDxfId="426"/>
    <tableColumn id="15" xr3:uid="{CAE306FA-E18D-334B-A489-BD36EE63A5E1}" name="Electrolyte Ce on B-site" dataDxfId="425"/>
    <tableColumn id="16" xr3:uid="{18879193-EA9B-9342-B2E8-DB5A8D1444AA}" name="Electrolyte batch" dataDxfId="424"/>
    <tableColumn id="17" xr3:uid="{D602D88C-264B-3A44-BE34-5EDC4B8236D8}" name="PFL" dataDxfId="423"/>
    <tableColumn id="18" xr3:uid="{C59278C7-E2F4-504E-B80E-000CAAFEEF53}" name="Positrode material" dataDxfId="422"/>
    <tableColumn id="19" xr3:uid="{2C1AE997-A7E5-9E4E-B2B5-F87FC027985A}" name="BCFZY batch" dataDxfId="421"/>
    <tableColumn id="20" xr3:uid="{C8E143C0-7349-1B4E-9A17-C8A5F4D832FF}" name="Positrode paste" dataDxfId="420"/>
    <tableColumn id="21" xr3:uid="{ED87648B-12DA-7546-BAAD-422618A67244}" name="Negatrode formation" dataDxfId="419"/>
    <tableColumn id="22" xr3:uid="{100106BD-0145-5942-9C10-1DB49D8573DE}" name="Negatrode pellet number" dataDxfId="418"/>
    <tableColumn id="23" xr3:uid="{AE6FBF25-5FB4-BC43-9A87-25B7A7D67FA1}" name="Normalized green negatrode thickness" dataDxfId="417"/>
    <tableColumn id="24" xr3:uid="{A6498917-6271-1F4B-9FF1-8637F6FA9BBB}" name="Negatrode thickness (mm)" dataDxfId="416"/>
    <tableColumn id="25" xr3:uid="{8F58FCB6-7F63-E547-9450-37EF4D3C0E37}" name="Negatrode binder (%)" dataDxfId="415"/>
    <tableColumn id="26" xr3:uid="{68A69637-F499-C24F-861E-86CDDF7332E8}" name="Positrode thickness (μm)" dataDxfId="414"/>
    <tableColumn id="27" xr3:uid="{91B526FF-7172-A94F-B513-5DA15815E43A}" name="Electrolyte particle size D50 (μm)" dataDxfId="413"/>
    <tableColumn id="28" xr3:uid="{B4E61851-FF7B-0946-BF5C-6A0540C33DC0}" name="Electrolyte application" dataDxfId="412"/>
    <tableColumn id="29" xr3:uid="{0961A17B-7402-CF4B-8293-05D8EE51F962}" name="Spray power (W)" dataDxfId="411"/>
    <tableColumn id="30" xr3:uid="{CC2F8365-8658-5347-923F-680E1D5DA3CC}" name="Spray flow rate (mL/min)" dataDxfId="410"/>
    <tableColumn id="31" xr3:uid="{4E4909D7-CBA8-2B41-AB6A-77ED4C8090CE}" name="Spray size (cm^2)" dataDxfId="409"/>
    <tableColumn id="32" xr3:uid="{169DF797-9AE9-F843-B635-1C8D136C6F33}" name="Spray air flow (SLPM)" dataDxfId="408"/>
    <tableColumn id="33" xr3:uid="{3801353C-D838-154D-9B1C-A58AD5F4512E}" name="Magnetic stirrer" dataDxfId="407"/>
    <tableColumn id="34" xr3:uid="{F28403B4-9664-8D41-9251-A387B32131CB}" name="Electrolyte spray layers" dataDxfId="406"/>
    <tableColumn id="35" xr3:uid="{38AF896D-7680-9348-A4D6-3AF3B168CE50}" name="Electrolyte thickness (μm)" dataDxfId="405"/>
    <tableColumn id="36" xr3:uid="{AD79F67D-107B-4E40-B560-C9E70CC15A25}" name="Electrolyte grain size (μm)" dataDxfId="404"/>
    <tableColumn id="37" xr3:uid="{523B2048-33DA-5440-95AC-377DD6D3CE25}" name="Electrolyte thickness to grain size ratio" dataDxfId="403">
      <calculatedColumnFormula>All_data!$AI2/All_data!$AJ2</calculatedColumnFormula>
    </tableColumn>
    <tableColumn id="38" xr3:uid="{58A89D36-0269-4946-818C-DBC73B7434F7}" name="Positrode application" dataDxfId="402"/>
    <tableColumn id="39" xr3:uid="{BDD62494-17BB-E944-9CFC-A1A66DC77A6D}" name="Sintering temperature (°C)" dataDxfId="401"/>
    <tableColumn id="40" xr3:uid="{E6BD8901-AA1A-A94A-87CB-840ADA462A46}" name="Sintering time (hrs)" dataDxfId="400"/>
    <tableColumn id="41" xr3:uid="{6B0E60C3-079D-F74D-A36F-8B747FEFCCEC}" name="Co-sinter furnace" dataDxfId="399"/>
    <tableColumn id="42" xr3:uid="{3A805D0E-691F-C745-81EC-926997FE96BC}" name="Dried before co-sinter" dataDxfId="398"/>
    <tableColumn id="43" xr3:uid="{9AE1ADE0-EABA-CE4B-9495-810E6568C683}" name="Two-step sinter" dataDxfId="397"/>
    <tableColumn id="44" xr3:uid="{AE9378FE-291A-E44D-BC6C-84986A5472AC}" name="Electrolyte spray solution" dataDxfId="396"/>
    <tableColumn id="45" xr3:uid="{6B44A3DF-7980-D947-821A-BB7C913DA29E}" name="Electrolyte spray batch" dataDxfId="395"/>
    <tableColumn id="46" xr3:uid="{BA98CAB6-9794-0D4C-8424-35C6D4F4E721}" name="Co-sinter batch" dataDxfId="394"/>
    <tableColumn id="47" xr3:uid="{F752D6C6-9AAF-B346-AA9F-41D06B530D62}" name="Absolute humidity at co-sinter (g/m^3)" dataDxfId="393"/>
    <tableColumn id="48" xr3:uid="{BEF4FDD8-523F-B343-9FE1-D05A3BA1D10D}" name="Shrinkage" dataDxfId="392"/>
    <tableColumn id="49" xr3:uid="{61408C39-A62B-BB4C-9664-F181AFE98AE2}" name="NiO in electrolyte" dataDxfId="391"/>
    <tableColumn id="50" xr3:uid="{2C3FEECE-707B-6746-A454-9049FC03E257}" name="Sintering neighbor" dataDxfId="390"/>
    <tableColumn id="51" xr3:uid="{9841A8F6-FC23-6642-BC6C-E56AC2AABDE9}" name="Negatrode mass in furnace (g)" dataDxfId="389"/>
    <tableColumn id="52" xr3:uid="{E64DE2C2-CC7E-5E41-BCAA-A13446197E8F}" name="Setter" dataDxfId="388"/>
    <tableColumn id="53" xr3:uid="{0E8570F5-A52A-0A4E-83E4-AEC5ACCC602D}" name="Positrode sinter furnace" dataDxfId="387"/>
    <tableColumn id="54" xr3:uid="{2BF8FB80-5DC9-5644-A149-CB82D8A61B70}" name="Positrode paste age (Days)" dataDxfId="386"/>
    <tableColumn id="55" xr3:uid="{E67F0910-4E7B-4648-86AC-7F1F9A2CE99E}" name="Positrode sinter temperature (°C)" dataDxfId="385"/>
    <tableColumn id="56" xr3:uid="{A12D05F5-1834-F147-853B-BB9FFEB8B28C}" name="Positrode sinter batch" dataDxfId="384"/>
    <tableColumn id="57" xr3:uid="{F00A0CAF-4BFF-5645-A15F-49EABF5E4F73}" name="Days (Press to spray)" dataDxfId="383"/>
    <tableColumn id="58" xr3:uid="{3FE41DA2-6932-EC47-867D-761C5F9BC1B7}" name="Days (Press to sinter)" dataDxfId="382"/>
    <tableColumn id="59" xr3:uid="{FD765573-D15F-244F-97CB-1886F6D12958}" name="Days (Spray to sinter)" dataDxfId="381"/>
    <tableColumn id="60" xr3:uid="{8B2F4A75-F371-5741-BE06-B6712B172CD7}" name="Days (Positrode application to sinter)" dataDxfId="380"/>
    <tableColumn id="61" xr3:uid="{25170281-EA83-804C-906D-2CC4F095FDB8}" name="Days (Co-sinter to test)" dataDxfId="379"/>
    <tableColumn id="62" xr3:uid="{1C7BA4EF-D1AB-6B49-92D2-C493BE8703E9}" name="Days (Positrode sinter to test)" dataDxfId="378"/>
    <tableColumn id="63" xr3:uid="{EA5D4F22-C89F-E847-B7B5-3CA60CA52881}" name="Test air flow (SCCM)" dataDxfId="377"/>
    <tableColumn id="64" xr3:uid="{C41BFC80-90D5-E847-8A43-D250DD06DE35}" name="Test stand" dataDxfId="376"/>
    <tableColumn id="65" xr3:uid="{DAD0320E-365D-4B4D-A110-21A838B996DE}" name="Electrolyte treatment" dataDxfId="375"/>
    <tableColumn id="66" xr3:uid="{60EC215B-1E17-1945-9F44-A54D70B8D267}" name="Silver spring" dataDxfId="374"/>
    <tableColumn id="67" xr3:uid="{DFD3155A-E6F0-FA42-A015-7EF80FB2FD78}" name="Silver grid pattern" dataDxfId="373"/>
    <tableColumn id="68" xr3:uid="{F702CF83-6CED-9540-BFDD-31E875D5CE4D}" name="Silver grid paste" dataDxfId="372"/>
    <tableColumn id="69" xr3:uid="{97BB1E08-4DB2-D54F-9BD9-399E989B55AA}" name="Max OCV (V)" dataDxfId="371"/>
    <tableColumn id="70" xr3:uid="{B56D5525-6ED0-EB40-9266-FE3A7C97373A}" name="Peak power density (W/cm2)" dataDxfId="370"/>
    <tableColumn id="71" xr3:uid="{979BDE34-8FA6-6B45-8C51-2E0716FE61AC}" name="Current at 1.3V (A/cm2)" dataDxfId="369"/>
    <tableColumn id="72" xr3:uid="{2683EC76-0790-FA48-BD6F-6B43433039C8}" name="Ohmic (Ω*cm2)" dataDxfId="368"/>
    <tableColumn id="73" xr3:uid="{D8957830-58E9-0944-92B7-4D6462D7EECC}" name="Rp (Ω*cm2)" dataDxfId="367"/>
    <tableColumn id="74" xr3:uid="{1F6EF320-1D6B-E241-8688-580E7E440EAC}" name="Rtot (Ω*cm2)" dataDxfId="366"/>
    <tableColumn id="75" xr3:uid="{46926A09-939D-0343-85EE-45C1BEE01B2E}" name="Ohmic LnPO2 slope" dataDxfId="365"/>
    <tableColumn id="76" xr3:uid="{A2632500-B0AB-1A46-924B-638429BE564C}" name="Rp LnPO2 slope" dataDxfId="364"/>
    <tableColumn id="77" xr3:uid="{F5B5E399-1AAC-7940-8F70-A3BBCF4AF3A7}" name="Ohmic Ea (eV)" dataDxfId="363"/>
    <tableColumn id="78" xr3:uid="{5A744E95-D159-6144-B204-377F9A615240}" name="Rp Ea (eV)" dataDxfId="362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1788B26-120C-5149-A045-4AC4A0805BB3}" name="Table6896111213" displayName="Table6896111213" ref="A1:V84" totalsRowShown="0" headerRowDxfId="32" dataDxfId="31">
  <autoFilter ref="A1:V84" xr:uid="{FD5FCCD7-09EF-4D43-A41E-F268E9BC1724}"/>
  <tableColumns count="22">
    <tableColumn id="5" xr3:uid="{1A8F8E52-EDED-2C4D-83C1-413CB78D7153}" name="Negatrode batch" dataDxfId="30"/>
    <tableColumn id="9" xr3:uid="{ADEB2C06-0FC4-FB45-9E15-322B6D4A8A76}" name="NiO particle size (μm)" dataDxfId="29"/>
    <tableColumn id="11" xr3:uid="{1D2F94D2-6288-294D-B4D2-090B8446BEC2}" name="NiO (wt%)" dataDxfId="28"/>
    <tableColumn id="17" xr3:uid="{3955BB20-E8DE-7D4A-B3AE-18AC8BFDE78B}" name="PFL" dataDxfId="27"/>
    <tableColumn id="24" xr3:uid="{7981D106-4551-2F4F-9FD3-CD21EFC8C373}" name="Negatrode thickness (mm)" dataDxfId="26"/>
    <tableColumn id="26" xr3:uid="{940B874C-C215-504C-AFAA-DA6F6591ED2F}" name="Positrode thickness (μm)" dataDxfId="25"/>
    <tableColumn id="37" xr3:uid="{35FF63E5-AB2E-F84C-B6DB-8A623EC92C8F}" name="Electrolyte thickness to grain size ratio" dataDxfId="24"/>
    <tableColumn id="41" xr3:uid="{75E0EF76-AE64-2244-9309-EF7C8BCD70C6}" name="Co-sinter furnace" dataDxfId="23"/>
    <tableColumn id="42" xr3:uid="{4764D2F0-73B7-7A4D-ACEE-13C99FFB059E}" name="Dried before co-sinter" dataDxfId="22"/>
    <tableColumn id="43" xr3:uid="{14B5EFAA-DA77-FA4C-8D0D-759A209DC29C}" name="Two-step sinter" dataDxfId="21"/>
    <tableColumn id="45" xr3:uid="{91570D53-D9DF-1A45-A0D7-18BDDF69A897}" name="Electrolyte spray batch" dataDxfId="20"/>
    <tableColumn id="46" xr3:uid="{F8C7CADB-8A14-454C-ABD7-A811E46F6204}" name="Co-sinter batch" dataDxfId="19"/>
    <tableColumn id="47" xr3:uid="{B39EDC9B-3474-8645-AA84-DBDF894BFCD1}" name="Absolute humidity at co-sinter (g/m^3)" dataDxfId="18"/>
    <tableColumn id="50" xr3:uid="{2E235D2F-0D8C-1241-95B3-D60C14DBFFAF}" name="Sintering neighbor" dataDxfId="17"/>
    <tableColumn id="56" xr3:uid="{B998AC61-33F2-1F48-82C5-95BF5412138B}" name="Positrode sinter batch" dataDxfId="16"/>
    <tableColumn id="59" xr3:uid="{BE37D32A-B2CE-AA43-B4E6-0A39715F4CE1}" name="Days (Spray to sinter)" dataDxfId="15"/>
    <tableColumn id="60" xr3:uid="{F5F4B598-0FE7-3A40-BD37-295D5E0AD592}" name="Days (Positrode application to sinter)" dataDxfId="14"/>
    <tableColumn id="61" xr3:uid="{56FACDC9-F055-5B46-8C82-F05F88036DA2}" name="Days (Co-sinter to test)" dataDxfId="13"/>
    <tableColumn id="64" xr3:uid="{A25D3FF6-93D1-EC4A-9C85-0173DF93AEF0}" name="Test stand" dataDxfId="12"/>
    <tableColumn id="65" xr3:uid="{ECF10618-CE46-4C48-A508-51C770EF9C51}" name="Electrolyte treatment" dataDxfId="11"/>
    <tableColumn id="71" xr3:uid="{EAEAD596-9936-904B-87D3-E090E2F0EC42}" name="Current at 1.3V (A/cm2)" dataDxfId="10"/>
    <tableColumn id="72" xr3:uid="{8B9055FA-DE49-3341-8A17-6EC8FA1F3084}" name="Current err (A/cm2)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7639951-E0AD-EE48-BFB1-5C4B08D670B6}" name="Table614" displayName="Table614" ref="A1:H96" totalsRowShown="0" headerRowDxfId="9" dataDxfId="8">
  <autoFilter ref="A1:H96" xr:uid="{FD5FCCD7-09EF-4D43-A41E-F268E9BC1724}"/>
  <tableColumns count="8">
    <tableColumn id="1" xr3:uid="{73AA6D22-4A7D-CA4E-A922-047C9AAF2A38}" name="Test number" dataDxfId="7"/>
    <tableColumn id="2" xr3:uid="{DF72DE10-F870-FD4C-BA5B-78949E2889B8}" name="Location" dataDxfId="6"/>
    <tableColumn id="4" xr3:uid="{8CB64C9C-7676-9F47-9B00-C30D7025C919}" name="Cell tested" dataDxfId="5"/>
    <tableColumn id="14" xr3:uid="{38F6A6BA-E428-C144-877D-564E5EC054D7}" name="Electrolyte material" dataDxfId="4"/>
    <tableColumn id="70" xr3:uid="{A818AFF0-9D59-E54D-83CE-0F62F569FD07}" name="Peak power density (W/cm2)" dataDxfId="3"/>
    <tableColumn id="71" xr3:uid="{8B18D858-8B54-5245-9DBB-F20113118DC0}" name="Current at 1.3V (A/cm2)" dataDxfId="2"/>
    <tableColumn id="72" xr3:uid="{0E7B9DB3-7569-9B4F-B1EF-15C61D305C37}" name="Ohmic (Ω*cm2)" dataDxfId="1"/>
    <tableColumn id="73" xr3:uid="{101C845D-A31E-1B47-BFAB-C52D452FD358}" name="Rp (Ω*cm2)" dataDxfId="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D5B67-F6E6-9745-8EA3-B8F84101FE0F}" name="Table68" displayName="Table68" ref="A1:BZ88" totalsRowShown="0" headerRowDxfId="361" dataDxfId="360">
  <autoFilter ref="A1:BZ88" xr:uid="{FD5FCCD7-09EF-4D43-A41E-F268E9BC1724}"/>
  <tableColumns count="78">
    <tableColumn id="1" xr3:uid="{18521996-1A4B-C74E-A8DD-7351875F4290}" name="Test number" dataDxfId="359"/>
    <tableColumn id="2" xr3:uid="{9F787D68-BDD8-E14E-A96A-C5DAB99C0C7C}" name="Location" dataDxfId="358"/>
    <tableColumn id="3" xr3:uid="{68002D8B-0C3B-F24D-BC69-7ED471C85F45}" name="Date tested" dataDxfId="357"/>
    <tableColumn id="4" xr3:uid="{B3B0391B-71BB-5840-9280-6A709C0A243B}" name="Cell tested" dataDxfId="356"/>
    <tableColumn id="5" xr3:uid="{39BE9900-F5C9-E94C-AD19-9589EB3E35F3}" name="Negatrode batch" dataDxfId="355"/>
    <tableColumn id="6" xr3:uid="{0C527A0A-0257-524A-9285-84CDCD71F256}" name="Electrolyte in negatrode" dataDxfId="354"/>
    <tableColumn id="7" xr3:uid="{B8633AAE-EC9E-164E-816B-1417C09BD74F}" name="Negatrode NiO" dataDxfId="353"/>
    <tableColumn id="8" xr3:uid="{4C9D1ECB-0789-764C-A404-782B58566DEE}" name="Negatrode-Electrolyte particle D50 (μm)" dataDxfId="352"/>
    <tableColumn id="9" xr3:uid="{6550BB36-C6CC-2441-B8A2-ADC2A15D3896}" name="NiO particle size (μm)" dataDxfId="351"/>
    <tableColumn id="10" xr3:uid="{F1ECE250-FA8A-6345-8F22-99686D9A5F9E}" name="BCZYYb (wt%)" dataDxfId="350"/>
    <tableColumn id="11" xr3:uid="{C789AD38-7830-8747-93A9-20CD40196BA9}" name="NiO (wt%)" dataDxfId="349"/>
    <tableColumn id="12" xr3:uid="{775DE27A-09F4-E949-B392-5580E02B50EC}" name="Starch (wt%)" dataDxfId="348"/>
    <tableColumn id="13" xr3:uid="{9BB4A535-B69D-9146-9D1A-96611179D8AA}" name="NFL" dataDxfId="347"/>
    <tableColumn id="14" xr3:uid="{4E68F508-B539-6D4F-B9C6-151B772AF1ED}" name="Electrolyte material" dataDxfId="346"/>
    <tableColumn id="15" xr3:uid="{617E52A1-2081-C14A-9A32-3AA7414D19D7}" name="Electrolyte Ce on B-site" dataDxfId="345"/>
    <tableColumn id="16" xr3:uid="{E6213A52-2880-5F48-BA71-9947821696EA}" name="Electrolyte batch" dataDxfId="344"/>
    <tableColumn id="17" xr3:uid="{A0DA4441-E659-834D-A3C0-5689F3EB0615}" name="PFL" dataDxfId="343"/>
    <tableColumn id="18" xr3:uid="{97ADA3F8-5A70-344F-85F6-242474493291}" name="Positrode material" dataDxfId="342"/>
    <tableColumn id="19" xr3:uid="{E84F2152-2CC5-BA4B-880F-2500DF935AE9}" name="BCFZY batch" dataDxfId="341"/>
    <tableColumn id="20" xr3:uid="{D7E09425-00AC-2643-B01A-C32397CECAD6}" name="Positrode paste" dataDxfId="340"/>
    <tableColumn id="21" xr3:uid="{9F5B95A8-98B9-4940-9FA0-53D096CB0FEE}" name="Negatrode formation" dataDxfId="339"/>
    <tableColumn id="22" xr3:uid="{94328FBE-F520-9849-BD17-EF1C7ED17FA9}" name="Negatrode pellet number" dataDxfId="338"/>
    <tableColumn id="23" xr3:uid="{166967CA-1532-0846-97AB-9126C90B3589}" name="Normalized green negatrode thickness" dataDxfId="337"/>
    <tableColumn id="24" xr3:uid="{869C252B-FDFD-2040-A267-BFA05A99D594}" name="Negatrode thickness (mm)" dataDxfId="336"/>
    <tableColumn id="25" xr3:uid="{6769C0DB-72E2-944D-B57D-E613E2DF813D}" name="Negatrode binder (%)" dataDxfId="335"/>
    <tableColumn id="26" xr3:uid="{A87CC00D-7DF3-EC43-A19E-129528081895}" name="Positrode thickness (μm)" dataDxfId="334"/>
    <tableColumn id="27" xr3:uid="{BB8DDC03-84A2-344F-BDB4-73E73C85FC72}" name="Electrolyte particle size D50 (μm)" dataDxfId="333"/>
    <tableColumn id="28" xr3:uid="{7ED98EFB-8995-8749-B2A4-8568D76CD117}" name="Electrolyte application" dataDxfId="332"/>
    <tableColumn id="29" xr3:uid="{94B07BE3-1350-1C48-BC77-5D7841ACDE07}" name="Spray power (W)" dataDxfId="331"/>
    <tableColumn id="30" xr3:uid="{35B966FC-54D5-6349-9803-D14129F1134F}" name="Spray flow rate (mL/min)" dataDxfId="330"/>
    <tableColumn id="31" xr3:uid="{072D2521-839C-AF49-8EF0-FA5DE5E34A6B}" name="Spray size (cm^2)" dataDxfId="329"/>
    <tableColumn id="32" xr3:uid="{8FE5C9CC-7573-8346-BBE1-71CEE42F657A}" name="Spray air flow (SLPM)" dataDxfId="328"/>
    <tableColumn id="33" xr3:uid="{A26D45F5-6C52-6042-840F-4F5E8137D5CA}" name="Magnetic stirrer" dataDxfId="327"/>
    <tableColumn id="34" xr3:uid="{DC1E098C-2533-804F-8FCF-8CDBDAD40392}" name="Electrolyte spray layers" dataDxfId="326"/>
    <tableColumn id="35" xr3:uid="{70AA5EA4-EAC2-B44C-9886-65BC40BC0452}" name="Electrolyte thickness (μm)" dataDxfId="325"/>
    <tableColumn id="36" xr3:uid="{5BA23791-4637-7F47-AC34-0986C50BE77D}" name="Electrolyte grain size (μm)" dataDxfId="324"/>
    <tableColumn id="37" xr3:uid="{A0345335-3D8D-5745-A70C-4B72D63AE334}" name="Electrolyte thickness to grain size ratio" dataDxfId="323">
      <calculatedColumnFormula>Mines_4411!$AI2/Mines_4411!$AJ2</calculatedColumnFormula>
    </tableColumn>
    <tableColumn id="38" xr3:uid="{3FF7B878-A3ED-D74B-9F43-A672923C6DCF}" name="Positrode application" dataDxfId="322"/>
    <tableColumn id="39" xr3:uid="{9703C38D-0064-7043-8D01-484D7C3A0E7C}" name="Sintering temperature (°C)" dataDxfId="321"/>
    <tableColumn id="40" xr3:uid="{39919411-DEC3-DC41-A7E3-A3855B4462E7}" name="Sintering time (hrs)" dataDxfId="320"/>
    <tableColumn id="41" xr3:uid="{03C529D4-1AE4-4747-8CAD-0A9442C38215}" name="Co-sinter furnace" dataDxfId="319"/>
    <tableColumn id="42" xr3:uid="{586AF152-8946-A245-9CBB-4CF80E18CE0E}" name="Dried before co-sinter" dataDxfId="318"/>
    <tableColumn id="43" xr3:uid="{795CEFC0-56F6-B54C-8A37-21CB1FE25AD8}" name="Two-step sinter" dataDxfId="317"/>
    <tableColumn id="44" xr3:uid="{0E438A1B-716E-0848-B2E7-C020BEEF2FE2}" name="Electrolyte spray solution" dataDxfId="316"/>
    <tableColumn id="45" xr3:uid="{98772A89-6B83-6B4E-A0DD-E76F38167937}" name="Electrolyte spray batch" dataDxfId="315"/>
    <tableColumn id="46" xr3:uid="{CDBACC31-8752-3349-8FFA-B765DC036927}" name="Co-sinter batch" dataDxfId="314"/>
    <tableColumn id="47" xr3:uid="{25CD7B7E-A236-6245-8B32-5D709C7B012E}" name="Absolute humidity at co-sinter (g/m^3)" dataDxfId="313"/>
    <tableColumn id="48" xr3:uid="{65C95B89-9D01-DA43-B069-F022296EE311}" name="Shrinkage" dataDxfId="312"/>
    <tableColumn id="49" xr3:uid="{ED2E90B3-A304-0B49-BECD-FB4608E4D382}" name="NiO in electrolyte" dataDxfId="311"/>
    <tableColumn id="50" xr3:uid="{1FA1A0D7-1963-4C4A-B898-94163278DD9A}" name="Sintering neighbor" dataDxfId="310"/>
    <tableColumn id="51" xr3:uid="{DADD8404-361C-7B43-9DA7-79FF8D268DAE}" name="Negatrode mass in furnace (g)" dataDxfId="309"/>
    <tableColumn id="52" xr3:uid="{20998FB3-0700-A540-B667-3A70DB962ECB}" name="Setter" dataDxfId="308"/>
    <tableColumn id="53" xr3:uid="{9E115CFE-CD1A-6C4D-B69E-8A8410DFA773}" name="Positrode sinter furnace" dataDxfId="307"/>
    <tableColumn id="54" xr3:uid="{15E1D96F-AAE9-E844-981D-E0E9A9A50BCD}" name="Positrode paste age (Days)" dataDxfId="306"/>
    <tableColumn id="55" xr3:uid="{959AA923-1328-8949-A916-C86FC9AFB2AF}" name="Positrode sinter temperature (°C)" dataDxfId="305"/>
    <tableColumn id="56" xr3:uid="{0FD359FB-E0BA-6943-BDDC-6FBD8ABC669A}" name="Positrode sinter batch" dataDxfId="304"/>
    <tableColumn id="57" xr3:uid="{041D497E-91CE-9D4B-89F5-C3ADFC125841}" name="Days (Press to spray)" dataDxfId="303"/>
    <tableColumn id="58" xr3:uid="{AC9BC6CC-94D9-C74E-997E-D24B9A1083F2}" name="Days (Press to sinter)" dataDxfId="302"/>
    <tableColumn id="59" xr3:uid="{A0143EB4-4BE5-1F45-BA11-C253039EC026}" name="Days (Spray to sinter)" dataDxfId="301"/>
    <tableColumn id="60" xr3:uid="{54ABA9C8-0F8D-5E45-AAAB-736A8F03E10A}" name="Days (Positrode application to sinter)" dataDxfId="300"/>
    <tableColumn id="61" xr3:uid="{19A44F6A-1484-6643-B0E2-73410558FE17}" name="Days (Co-sinter to test)" dataDxfId="299"/>
    <tableColumn id="62" xr3:uid="{1D8D218A-08D6-8B47-B99C-4298EAF6E106}" name="Days (Positrode sinter to test)" dataDxfId="298"/>
    <tableColumn id="63" xr3:uid="{F072D2FD-811A-FC42-879C-6455EC3EF2F5}" name="Test air flow (SCCM)" dataDxfId="297"/>
    <tableColumn id="64" xr3:uid="{E65C2BBB-B129-C745-945A-B3633CA36F38}" name="Test stand" dataDxfId="296"/>
    <tableColumn id="65" xr3:uid="{5F782958-8314-5B49-A181-CDFAF67E6FDC}" name="Electrolyte treatment" dataDxfId="295"/>
    <tableColumn id="66" xr3:uid="{600C0787-3146-764F-8A6A-708B27757531}" name="Silver spring" dataDxfId="294"/>
    <tableColumn id="67" xr3:uid="{7AA5C0FF-97B2-E24D-9AA4-CAABB5A8A5AB}" name="Silver grid pattern" dataDxfId="293"/>
    <tableColumn id="68" xr3:uid="{FC37F02D-3F4C-9F49-A342-0EBF44819152}" name="Silver grid paste" dataDxfId="292"/>
    <tableColumn id="69" xr3:uid="{BCB1C368-4119-B14F-BFD2-1B4F790852CC}" name="Max OCV (V)" dataDxfId="291"/>
    <tableColumn id="70" xr3:uid="{3DC92994-8875-5A44-A6B1-CA6782832E14}" name="Peak power density (W/cm2)" dataDxfId="290"/>
    <tableColumn id="71" xr3:uid="{37B3B5DC-2585-3846-AF6B-02075AA55A5E}" name="Current at 1.3V (A/cm2)" dataDxfId="289"/>
    <tableColumn id="72" xr3:uid="{275F77AB-7971-1149-868F-24B5090179C0}" name="Ohmic (Ω*cm2)" dataDxfId="288"/>
    <tableColumn id="73" xr3:uid="{29C5EA2E-E500-1E4D-9EC9-490DAAA75B8E}" name="Rp (Ω*cm2)" dataDxfId="287"/>
    <tableColumn id="74" xr3:uid="{91507DFF-CEF5-1645-9CAB-1532D4BF9F6C}" name="Rtot (Ω*cm2)" dataDxfId="286"/>
    <tableColumn id="75" xr3:uid="{FE3E04D6-3EE0-5745-9BDC-CC8EFE617068}" name="Ohmic LnPO2 slope" dataDxfId="285"/>
    <tableColumn id="76" xr3:uid="{709F95CD-9E7A-DA48-97A4-45EA7BD351B2}" name="Rp LnPO2 slope" dataDxfId="284"/>
    <tableColumn id="77" xr3:uid="{0387944E-EB43-2A48-9609-BF7C6F13FD57}" name="Ohmic Ea (eV)" dataDxfId="283"/>
    <tableColumn id="78" xr3:uid="{1782039F-7B70-BE4A-86A9-2BA6F40A4DEE}" name="Rp Ea (eV)" dataDxfId="282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772C84-7F7A-874C-99E8-6CC94929282D}" name="Table689" displayName="Table689" ref="A1:AW89" totalsRowShown="0" headerRowDxfId="281" dataDxfId="280">
  <autoFilter ref="A1:AW89" xr:uid="{FD5FCCD7-09EF-4D43-A41E-F268E9BC1724}"/>
  <tableColumns count="49">
    <tableColumn id="5" xr3:uid="{932C0B38-13A2-BC4D-97D6-CB94FB4E167C}" name="Negatrode batch" dataDxfId="279"/>
    <tableColumn id="7" xr3:uid="{20199882-F2C3-1C43-A4F1-F0B432D28A6A}" name="Negatrode NiO" dataDxfId="278"/>
    <tableColumn id="9" xr3:uid="{66FFC74D-A741-0546-A405-27CE3FBC07AA}" name="NiO particle size (μm)" dataDxfId="277"/>
    <tableColumn id="10" xr3:uid="{4BD2C70F-A74A-BF4E-90AB-3777C1193377}" name="BCZYYb (wt%)" dataDxfId="276"/>
    <tableColumn id="11" xr3:uid="{E2D383EF-04EA-E74E-A53F-FC46821912E0}" name="NiO (wt%)" dataDxfId="275"/>
    <tableColumn id="13" xr3:uid="{0952F6CE-E88D-B143-AFD7-065D51927B3C}" name="NFL" dataDxfId="274"/>
    <tableColumn id="16" xr3:uid="{008B7C65-BB27-544C-9648-FC9EA2F88817}" name="Electrolyte batch" dataDxfId="273"/>
    <tableColumn id="17" xr3:uid="{2DD2FFBC-1009-CF4F-9FC7-0221F0E4102B}" name="PFL" dataDxfId="272"/>
    <tableColumn id="19" xr3:uid="{2A1A59A3-18F2-884A-97C4-57FC5B3EF18E}" name="BCFZY batch" dataDxfId="271"/>
    <tableColumn id="20" xr3:uid="{A3FB5251-8CFB-A347-AF91-BCF63E99E902}" name="Positrode paste" dataDxfId="270"/>
    <tableColumn id="22" xr3:uid="{ACBDB556-8B99-7241-A347-136463191D96}" name="Negatrode pellet number" dataDxfId="269"/>
    <tableColumn id="24" xr3:uid="{FACE1266-9E50-8B4A-9F44-92FB5B969D03}" name="Negatrode thickness (mm)" dataDxfId="268"/>
    <tableColumn id="26" xr3:uid="{8CE6DD85-3E0A-C441-880B-83D2FABB33E2}" name="Positrode thickness (μm)" dataDxfId="267"/>
    <tableColumn id="27" xr3:uid="{E18E6674-F439-5941-B7DF-388D2A52F06E}" name="Electrolyte particle size D50 (μm)" dataDxfId="266"/>
    <tableColumn id="28" xr3:uid="{146CF4ED-2CFF-BB4B-9433-A00604833C5B}" name="Electrolyte application" dataDxfId="265"/>
    <tableColumn id="37" xr3:uid="{34E70A71-29BC-2747-937F-C83809850183}" name="Electrolyte grain size to thickness ratio"/>
    <tableColumn id="39" xr3:uid="{D52F37CD-D80B-F043-8D87-91409A0C07A3}" name="Sintering temperature (°C)" dataDxfId="264"/>
    <tableColumn id="41" xr3:uid="{5FB9D0BC-C6BA-A745-8201-C61E1F6A4275}" name="Co-sinter furnace" dataDxfId="263"/>
    <tableColumn id="42" xr3:uid="{4C7E7919-F9DF-974E-8E58-C8D09F2838B4}" name="Dried before co-sinter" dataDxfId="262"/>
    <tableColumn id="43" xr3:uid="{BC30DA87-0C5A-4040-B32E-29D0A6244368}" name="Two-step sinter" dataDxfId="261"/>
    <tableColumn id="44" xr3:uid="{2D12B875-DC0D-E24A-9C9A-396BEB17D6D6}" name="Electrolyte spray solution" dataDxfId="260"/>
    <tableColumn id="45" xr3:uid="{773DFEBB-27B3-C04F-8A67-2A73EC65E922}" name="Electrolyte spray batch" dataDxfId="259"/>
    <tableColumn id="46" xr3:uid="{118DB74D-0783-3240-B52B-57EBC3ED039F}" name="Co-sinter batch" dataDxfId="258"/>
    <tableColumn id="47" xr3:uid="{52E8EFCD-5843-644D-9FF9-8920E25609E6}" name="Absolute humidity at co-sinter (g/m^3)" dataDxfId="257"/>
    <tableColumn id="49" xr3:uid="{99085EC9-CFC4-7C45-9251-EBA1FE18CC39}" name="NiO in electrolyte" dataDxfId="256"/>
    <tableColumn id="50" xr3:uid="{8667188F-78DA-FB43-97CF-9AB73DA35C13}" name="Sintering neighbor" dataDxfId="255"/>
    <tableColumn id="53" xr3:uid="{464C7C93-FC52-7D40-952A-6163DEB04D5F}" name="Positrode sinter furnace" dataDxfId="254"/>
    <tableColumn id="54" xr3:uid="{3C54F370-6BA5-C64A-BBFD-0D6815044692}" name="Positrode paste age (Days)" dataDxfId="253"/>
    <tableColumn id="55" xr3:uid="{2EB900EE-8DA6-0442-894B-7D2A6B7AE448}" name="Positrode sinter temperature (°C)" dataDxfId="252"/>
    <tableColumn id="56" xr3:uid="{E39A531D-12C3-1249-B1D8-B288D41B9511}" name="Positrode sinter batch" dataDxfId="251"/>
    <tableColumn id="57" xr3:uid="{60A45E97-48B1-D048-AC14-2F360B93B1AD}" name="Days (Press to spray)" dataDxfId="250"/>
    <tableColumn id="59" xr3:uid="{3DEF75B1-7373-4C42-A819-98E8CA277BE9}" name="Days (Spray to sinter)" dataDxfId="249"/>
    <tableColumn id="60" xr3:uid="{9ED60330-5019-D34D-9969-D7AD68B96BD4}" name="Days (Positrode application to sinter)" dataDxfId="248"/>
    <tableColumn id="61" xr3:uid="{5162184F-F836-BF48-AB2B-3B64818BEC65}" name="Days (Co-sinter to test)" dataDxfId="247"/>
    <tableColumn id="63" xr3:uid="{8C7FDD4F-C0BA-E74F-9475-1316D8664844}" name="Test air flow (SCCM)" dataDxfId="246"/>
    <tableColumn id="64" xr3:uid="{21283DC7-C559-EB44-BDEE-A7B07817B37B}" name="Test stand" dataDxfId="245"/>
    <tableColumn id="65" xr3:uid="{6FFBA0BD-BE34-4D49-BEEA-DED96526EB06}" name="Electrolyte treatment" dataDxfId="244"/>
    <tableColumn id="66" xr3:uid="{72AB2954-5D20-AF41-9B20-48AB5E34ADA0}" name="Silver spring" dataDxfId="243"/>
    <tableColumn id="68" xr3:uid="{6B6B9CED-DE35-1A43-96C1-25E9B30D1587}" name="Silver grid paste" dataDxfId="242"/>
    <tableColumn id="69" xr3:uid="{B691FE44-47B6-FD44-9A79-6778213834EF}" name="Max OCV (V)" dataDxfId="241"/>
    <tableColumn id="70" xr3:uid="{036B777C-5BF5-DF4A-82C9-E8BF54B749ED}" name="Peak power density (W/cm2)" dataDxfId="240"/>
    <tableColumn id="71" xr3:uid="{22F1976C-2990-2146-8952-D918DE667CC6}" name="Current at 1.3V (A/cm2)" dataDxfId="239"/>
    <tableColumn id="72" xr3:uid="{0D95B5A8-04C7-814B-B470-88966CFC998C}" name="Ohmic (Ω*cm2)" dataDxfId="238"/>
    <tableColumn id="73" xr3:uid="{93EF4E89-9FB4-F247-9192-DA5BEA64627F}" name="Rp (Ω*cm2)" dataDxfId="237"/>
    <tableColumn id="74" xr3:uid="{87B8A084-30EB-2148-A21E-A0D95A20F403}" name="Rtot (Ω*cm2)" dataDxfId="236"/>
    <tableColumn id="75" xr3:uid="{5B1E9566-4BD8-F145-88C8-507CAD0A43B2}" name="Ohmic LnPO2 slope" dataDxfId="235"/>
    <tableColumn id="76" xr3:uid="{5B79A53E-9FFB-6743-A877-8E2286058BE2}" name="Rp LnPO2 slope" dataDxfId="234"/>
    <tableColumn id="77" xr3:uid="{BB5BB6E7-0718-BB4D-9877-F27FA7FC1590}" name="Ohmic Ea (eV)" dataDxfId="233"/>
    <tableColumn id="78" xr3:uid="{C496B9C1-3EA4-4D44-80CB-D1C7512E4557}" name="Rp Ea (eV)" dataDxfId="232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A81DA-4252-A34E-94F4-AFF80BDDC269}" name="Table689103" displayName="Table689103" ref="A1:AO87" totalsRowShown="0" headerRowDxfId="231" dataDxfId="230">
  <autoFilter ref="A1:AO87" xr:uid="{FD5FCCD7-09EF-4D43-A41E-F268E9BC1724}"/>
  <tableColumns count="41">
    <tableColumn id="5" xr3:uid="{1A11D9F5-076E-904B-8C80-B15B57827E77}" name="Negatrode batch" dataDxfId="229"/>
    <tableColumn id="7" xr3:uid="{BD66CA38-7EDA-6348-A6F4-B9880BCFC0FC}" name="Negatrode NiO" dataDxfId="228"/>
    <tableColumn id="9" xr3:uid="{5262111D-AFC8-3949-B9D0-EAA1F71A6703}" name="NiO particle size (μm)" dataDxfId="227"/>
    <tableColumn id="10" xr3:uid="{F651851F-EA9E-034D-8F95-D5C6826F0793}" name="BCZYYb (wt%)" dataDxfId="226"/>
    <tableColumn id="11" xr3:uid="{7730211C-EC35-7844-B257-02A0D114A379}" name="NiO (wt%)" dataDxfId="225"/>
    <tableColumn id="13" xr3:uid="{6014C6EB-4638-B144-A797-08448600CE9A}" name="NFL" dataDxfId="224"/>
    <tableColumn id="16" xr3:uid="{F098CFB1-D831-DF4B-84E5-5C869A2FEB47}" name="Electrolyte batch" dataDxfId="223"/>
    <tableColumn id="17" xr3:uid="{E3E8509F-138B-3B4C-A60A-3DBD022124A5}" name="PFL" dataDxfId="222"/>
    <tableColumn id="19" xr3:uid="{52D879E0-8552-ED47-9085-733B674A9649}" name="BCFZY batch" dataDxfId="221"/>
    <tableColumn id="20" xr3:uid="{5A89BC97-103D-5243-8E35-F7981AD2C646}" name="Positrode paste" dataDxfId="220"/>
    <tableColumn id="22" xr3:uid="{675BB01C-2F73-4B45-A24A-51E3F264C4A6}" name="Negatrode pellet number" dataDxfId="219"/>
    <tableColumn id="24" xr3:uid="{37DE37B2-4115-F846-878D-CBFB048B14C9}" name="Negatrode thickness (mm)" dataDxfId="218"/>
    <tableColumn id="26" xr3:uid="{35A8371E-8253-0A49-828B-B3E3F8B67C42}" name="Positrode thickness (μm)" dataDxfId="217"/>
    <tableColumn id="27" xr3:uid="{F04BC1F3-AF82-5942-B368-29FEC3CD7C38}" name="Electrolyte particle size D50 (μm)" dataDxfId="216"/>
    <tableColumn id="28" xr3:uid="{2479A0DB-DECF-DF45-9270-189924393647}" name="Electrolyte application" dataDxfId="215"/>
    <tableColumn id="37" xr3:uid="{156A6734-A626-3B43-A5CE-8B35F23B1B2C}" name="Electrolyte thickness to grain size ratio"/>
    <tableColumn id="39" xr3:uid="{8A13B387-8F1F-754F-9E39-6C7001C70CFE}" name="Sintering temperature (°C)" dataDxfId="214"/>
    <tableColumn id="41" xr3:uid="{25ECD0F0-6940-4247-B35F-EE89F37564E3}" name="Co-sinter furnace" dataDxfId="213"/>
    <tableColumn id="42" xr3:uid="{9D290305-F3D0-AC44-8B79-A667070CA53B}" name="Dried before co-sinter" dataDxfId="212"/>
    <tableColumn id="43" xr3:uid="{FBCFF32E-77CF-2E40-AD4E-8C9589FE5C95}" name="Two-step sinter" dataDxfId="211"/>
    <tableColumn id="44" xr3:uid="{894B6DBD-5A05-9745-B62F-44FFD8200C8C}" name="Electrolyte spray solution" dataDxfId="210"/>
    <tableColumn id="45" xr3:uid="{A7AA9363-15A2-6B4D-9E4E-37F0EB5B9F06}" name="Electrolyte spray batch" dataDxfId="209"/>
    <tableColumn id="46" xr3:uid="{884A386E-4649-124F-9E36-BC44AA8145A0}" name="Co-sinter batch" dataDxfId="208"/>
    <tableColumn id="47" xr3:uid="{084924A7-3AE6-934B-82CD-080CC29C601E}" name="Absolute humidity at co-sinter (g/m^3)" dataDxfId="207"/>
    <tableColumn id="49" xr3:uid="{5DA020F1-890E-EA4D-A848-E15673C3BA69}" name="NiO in electrolyte" dataDxfId="206"/>
    <tableColumn id="50" xr3:uid="{D14D20F3-E660-6747-A9A3-C853155E5F5E}" name="Sintering neighbor" dataDxfId="205"/>
    <tableColumn id="53" xr3:uid="{79C6F154-954F-974B-8E17-BC4BF00F6C4B}" name="Positrode sinter furnace" dataDxfId="204"/>
    <tableColumn id="54" xr3:uid="{95EEA5F9-9FFC-7245-8695-4DC1AC28B48D}" name="Positrode paste age (Days)" dataDxfId="203"/>
    <tableColumn id="55" xr3:uid="{8730D449-28B4-4948-95AD-6A05BD0E824A}" name="Positrode sinter temperature (°C)" dataDxfId="202"/>
    <tableColumn id="56" xr3:uid="{3CC67185-EF56-0643-B238-4F034BDF1819}" name="Positrode sinter batch" dataDxfId="201"/>
    <tableColumn id="57" xr3:uid="{0B6E162F-73C7-1E46-9805-CF4C32FFD337}" name="Days (Press to spray)" dataDxfId="200"/>
    <tableColumn id="59" xr3:uid="{B255A4D5-04AF-0E40-9A56-E07C10F65616}" name="Days (Spray to sinter)" dataDxfId="199"/>
    <tableColumn id="60" xr3:uid="{F79FB853-AA07-A14B-B933-90B4F16339B2}" name="Days (Positrode application to sinter)" dataDxfId="198"/>
    <tableColumn id="61" xr3:uid="{50C730C0-4984-A04C-B492-242DB241E519}" name="Days (Co-sinter to test)" dataDxfId="197"/>
    <tableColumn id="63" xr3:uid="{E7A6DC6C-AB05-A247-BD01-D730A30E9187}" name="Test air flow (SCCM)" dataDxfId="196"/>
    <tableColumn id="64" xr3:uid="{BB2B305A-5CB3-D843-81B7-64F6D930556D}" name="Test stand" dataDxfId="195"/>
    <tableColumn id="65" xr3:uid="{CA7619EA-B5DA-6047-A6F6-BFF61FEA211B}" name="Electrolyte treatment" dataDxfId="194"/>
    <tableColumn id="66" xr3:uid="{3690E9AA-70C1-9E42-8060-66369D8A94AD}" name="Silver spring" dataDxfId="193"/>
    <tableColumn id="68" xr3:uid="{FBF76CED-4EF4-1F44-9EA1-FF2403C5EE7B}" name="Silver grid paste" dataDxfId="192"/>
    <tableColumn id="70" xr3:uid="{482B00D6-8D6B-2341-8566-A072A7318F77}" name="Peak power density (W/cm2)" dataDxfId="191"/>
    <tableColumn id="71" xr3:uid="{5A95C026-A2BF-F846-AEF4-344D1C38BE60}" name="PPD_err (W/cm2)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38F78B-3456-CA48-8BEC-9FD129A75EAC}" name="Table6891034" displayName="Table6891034" ref="A1:AD87" totalsRowShown="0" headerRowDxfId="190" dataDxfId="189">
  <autoFilter ref="A1:AD87" xr:uid="{FD5FCCD7-09EF-4D43-A41E-F268E9BC1724}"/>
  <tableColumns count="30">
    <tableColumn id="5" xr3:uid="{38856C1B-F8F5-DE4D-BF75-3A9CD5DDD3CA}" name="Negatrode batch" dataDxfId="188"/>
    <tableColumn id="7" xr3:uid="{E15501A4-0CBA-764B-B974-33A295A2829E}" name="Negatrode NiO" dataDxfId="187"/>
    <tableColumn id="9" xr3:uid="{2561C04D-61FC-D94D-AA33-AD827FB92196}" name="NiO particle size (μm)" dataDxfId="186"/>
    <tableColumn id="11" xr3:uid="{977FFC34-F8D3-7947-B4FF-5790B244AAB3}" name="NiO (wt%)" dataDxfId="185"/>
    <tableColumn id="16" xr3:uid="{8366A4C0-33D9-1B43-9CA6-C386784BACA0}" name="Electrolyte batch" dataDxfId="184"/>
    <tableColumn id="17" xr3:uid="{1FD6F6DF-7863-FC45-90FF-26B05B063C39}" name="PFL" dataDxfId="183"/>
    <tableColumn id="19" xr3:uid="{EDCACBF1-439A-5D4C-9EE7-9BE4A9C9AD79}" name="BCFZY batch" dataDxfId="182"/>
    <tableColumn id="20" xr3:uid="{83403E88-4318-3D4C-98CB-C3FAEA895DA9}" name="Positrode paste" dataDxfId="181"/>
    <tableColumn id="22" xr3:uid="{8D0D2257-76F9-6D4E-82FB-F2E6DF980822}" name="Negatrode pellet number" dataDxfId="180"/>
    <tableColumn id="26" xr3:uid="{FA8B21C8-931F-9A44-8929-59037044E2D3}" name="Positrode thickness (μm)" dataDxfId="179"/>
    <tableColumn id="27" xr3:uid="{C9E3A05B-B53F-1B4B-879B-AA1EF43CFCE6}" name="Electrolyte particle size D50 (μm)" dataDxfId="178"/>
    <tableColumn id="28" xr3:uid="{0CF2F4F5-0470-0E4D-AF17-DBAC251C3148}" name="Electrolyte application" dataDxfId="177"/>
    <tableColumn id="37" xr3:uid="{C4B24D56-FF2E-BB4B-85A0-F92DD671AF9D}" name="Electrolyte thickness to grain size ratio"/>
    <tableColumn id="41" xr3:uid="{226865E2-7C24-0E4D-B14B-3A94E4C52969}" name="Co-sinter furnace" dataDxfId="176"/>
    <tableColumn id="42" xr3:uid="{9D32566F-3690-6241-A00A-80AEDB7ED9A7}" name="Dried before co-sinter" dataDxfId="175"/>
    <tableColumn id="43" xr3:uid="{73E4DDA7-DC55-7E4D-A2EA-76CCF9ECD648}" name="Two-step sinter" dataDxfId="174"/>
    <tableColumn id="44" xr3:uid="{BEB1CD06-39AB-EB4A-A125-5367538971EF}" name="Electrolyte spray solution" dataDxfId="173"/>
    <tableColumn id="45" xr3:uid="{57C63F98-9BEE-2A49-8AA0-43E3F9F8B72E}" name="Electrolyte spray batch" dataDxfId="172"/>
    <tableColumn id="46" xr3:uid="{E9FBA21F-026B-624C-9564-09436A00E879}" name="Co-sinter batch" dataDxfId="171"/>
    <tableColumn id="50" xr3:uid="{7DDBBB38-C042-E94E-BCF9-D9E45F84DFE8}" name="Sintering neighbor" dataDxfId="170"/>
    <tableColumn id="53" xr3:uid="{58870E1F-9689-3346-BBC9-813ACF832460}" name="Positrode sinter furnace" dataDxfId="169"/>
    <tableColumn id="56" xr3:uid="{53CAA784-C9E5-FC41-BD19-0CCA0C28463E}" name="Positrode sinter batch" dataDxfId="168"/>
    <tableColumn id="57" xr3:uid="{C4641B1E-4014-5243-B2E8-BB32C95B79B2}" name="Days (Press to spray)" dataDxfId="167"/>
    <tableColumn id="59" xr3:uid="{A4C17D78-915C-6D4E-9513-AB58E93A770E}" name="Days (Spray to sinter)" dataDxfId="166"/>
    <tableColumn id="60" xr3:uid="{81E4967F-6AF9-A945-80EB-8F1B393B82FC}" name="Days (Positrode application to sinter)" dataDxfId="165"/>
    <tableColumn id="64" xr3:uid="{2B824F97-D4F0-D149-8017-26AF42B68DA8}" name="Test stand" dataDxfId="164"/>
    <tableColumn id="65" xr3:uid="{60A05F95-C10E-2C40-AFA5-6058563371A3}" name="Electrolyte treatment" dataDxfId="163"/>
    <tableColumn id="68" xr3:uid="{7C07CD2F-BB53-404B-A201-98DC699AAD19}" name="Silver grid paste" dataDxfId="162"/>
    <tableColumn id="70" xr3:uid="{FB7FF24A-4790-7D46-AE79-AC0AA71731E0}" name="Peak power density (W/cm2)" dataDxfId="161"/>
    <tableColumn id="71" xr3:uid="{2383C27A-176C-D541-B224-8DF9CFBB7E93}" name="PPD_err (W/cm2)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627AF-E7C2-404A-B694-84D4A7314D76}" name="Table68910345" displayName="Table68910345" ref="A1:P88" totalsRowShown="0" headerRowDxfId="160" dataDxfId="159">
  <autoFilter ref="A1:P88" xr:uid="{FD5FCCD7-09EF-4D43-A41E-F268E9BC1724}"/>
  <tableColumns count="16">
    <tableColumn id="5" xr3:uid="{18B1123C-CA91-064D-A959-A10CBF7970BC}" name="Negatrode batch" dataDxfId="158"/>
    <tableColumn id="9" xr3:uid="{264F1270-5662-FC4F-A433-DB8BD908B633}" name="NiO particle size (μm)" dataDxfId="157"/>
    <tableColumn id="16" xr3:uid="{187CC114-3A9E-AF4C-808B-159558E130EC}" name="Electrolyte batch" dataDxfId="156"/>
    <tableColumn id="19" xr3:uid="{FBBF960C-A32D-904D-B038-2C8F6F208DF4}" name="BCFZY batch" dataDxfId="155"/>
    <tableColumn id="20" xr3:uid="{558E5EFD-EDAF-664D-ABAE-ADB39BC95407}" name="Positrode paste" dataDxfId="154"/>
    <tableColumn id="26" xr3:uid="{17CBB14C-BA0D-5A44-AEB9-6D89AA11D4CA}" name="Positrode thickness (μm)" dataDxfId="153"/>
    <tableColumn id="37" xr3:uid="{820B43D7-F0C8-D844-B401-4D9B4233F814}" name="Electrolyte thickness to grain size ratio"/>
    <tableColumn id="43" xr3:uid="{6B42E1C5-9619-334D-8EBD-3C48161D724D}" name="Two-step sinter" dataDxfId="152"/>
    <tableColumn id="46" xr3:uid="{BDC41183-BC09-6B41-8DBA-D4D391C8498A}" name="Co-sinter batch" dataDxfId="151"/>
    <tableColumn id="53" xr3:uid="{D46220A4-7C85-684A-8FFB-A49B9FCB7385}" name="Positrode sinter furnace" dataDxfId="150"/>
    <tableColumn id="56" xr3:uid="{11FEA810-9DCB-304E-8FC9-20CDE122B3D9}" name="Positrode sinter batch" dataDxfId="149"/>
    <tableColumn id="59" xr3:uid="{A78E7ED9-463E-3E42-B4A4-210DDC755962}" name="Days (Spray to sinter)" dataDxfId="148"/>
    <tableColumn id="60" xr3:uid="{73D0C0FD-92D0-234A-A905-7BE53C896788}" name="Days (Positrode application to sinter)" dataDxfId="147"/>
    <tableColumn id="65" xr3:uid="{440C3C62-2BE5-CE4F-B38B-69FC48F72D7A}" name="Electrolyte treatment" dataDxfId="146"/>
    <tableColumn id="70" xr3:uid="{0708B985-3506-8B41-81D4-DAAF5A264C62}" name="Peak power density (W/cm2)" dataDxfId="145"/>
    <tableColumn id="71" xr3:uid="{51198F90-F96D-2145-AFE2-A2EFC7A0E5A9}" name="PPD_err (W/cm2)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096380-CAD5-D746-82BE-ECBDB92F5A13}" name="Table6896" displayName="Table6896" ref="A1:AP85" totalsRowShown="0" headerRowDxfId="144" dataDxfId="143">
  <autoFilter ref="A1:AP85" xr:uid="{FD5FCCD7-09EF-4D43-A41E-F268E9BC1724}"/>
  <tableColumns count="42">
    <tableColumn id="5" xr3:uid="{1C19AE47-81BF-D34D-A37A-495590BA8CE9}" name="Negatrode batch" dataDxfId="142"/>
    <tableColumn id="7" xr3:uid="{D75920D4-80BE-CD49-B47D-7D68BB42CB57}" name="Negatrode NiO" dataDxfId="141"/>
    <tableColumn id="9" xr3:uid="{E3C63291-65E3-264F-B1E2-06DD592781A2}" name="NiO particle size (μm)" dataDxfId="140"/>
    <tableColumn id="10" xr3:uid="{BA360DB6-1722-7143-BFF0-6952C8265ECB}" name="BCZYYb (wt%)" dataDxfId="139"/>
    <tableColumn id="11" xr3:uid="{34BA2D9D-41B8-624C-9356-F41167A9213D}" name="NiO (wt%)" dataDxfId="138"/>
    <tableColumn id="13" xr3:uid="{F518DF0D-5CAE-3341-9C7F-BCFF102D055B}" name="NFL" dataDxfId="137"/>
    <tableColumn id="16" xr3:uid="{64EE5599-19C6-1846-BACA-989350E44B32}" name="Electrolyte batch" dataDxfId="136"/>
    <tableColumn id="17" xr3:uid="{118EF86F-8A4F-D742-90FC-599D0C84D67C}" name="PFL" dataDxfId="135"/>
    <tableColumn id="19" xr3:uid="{DCD306CA-DFF2-884E-A591-EF4CD5BFB68A}" name="BCFZY batch" dataDxfId="134"/>
    <tableColumn id="20" xr3:uid="{DD39593B-6354-A548-936B-C6F87441E8FC}" name="Positrode paste" dataDxfId="133"/>
    <tableColumn id="22" xr3:uid="{21F88DE1-15B8-4841-B6E7-6C81D516A931}" name="Negatrode pellet number" dataDxfId="132"/>
    <tableColumn id="24" xr3:uid="{2687B4AF-19DC-6E43-965E-1C388DB665FE}" name="Negatrode thickness (mm)" dataDxfId="131"/>
    <tableColumn id="26" xr3:uid="{0FA64AFB-1758-114C-A5FF-8133A9AD6F5E}" name="Positrode thickness (μm)" dataDxfId="130"/>
    <tableColumn id="27" xr3:uid="{209C1AA3-8D39-624D-AE5E-75CBDF851C84}" name="Electrolyte particle size D50 (μm)" dataDxfId="129"/>
    <tableColumn id="28" xr3:uid="{B14104B7-A2D2-E449-A9EF-94ECD1534355}" name="Electrolyte application" dataDxfId="128"/>
    <tableColumn id="37" xr3:uid="{7E78E955-3162-6E44-B2F4-C7DFDAD1BAEE}" name="Electrolyte thickness to grain size ratio" dataDxfId="127"/>
    <tableColumn id="39" xr3:uid="{1E033953-7331-7841-8465-6C443BB8E063}" name="Sintering temperature (°C)" dataDxfId="126"/>
    <tableColumn id="41" xr3:uid="{929552F8-167A-7A42-8DFF-E222BFEBA0CB}" name="Co-sinter furnace" dataDxfId="125"/>
    <tableColumn id="42" xr3:uid="{98E0F113-0297-B040-921F-FAF2AB9F4EE4}" name="Dried before co-sinter" dataDxfId="124"/>
    <tableColumn id="43" xr3:uid="{E82A4416-23A4-3045-99CF-3209B582D523}" name="Two-step sinter" dataDxfId="123"/>
    <tableColumn id="44" xr3:uid="{F254BFB8-616B-CC46-ACE5-743FE8965AF3}" name="Electrolyte spray solution" dataDxfId="122"/>
    <tableColumn id="45" xr3:uid="{274D32DA-20FC-7545-B402-F9EE4128BCE3}" name="Electrolyte spray batch" dataDxfId="121"/>
    <tableColumn id="46" xr3:uid="{80797469-8F64-1E40-BE28-05CFD80673FC}" name="Co-sinter batch" dataDxfId="120"/>
    <tableColumn id="47" xr3:uid="{150661D6-3ECC-CC4F-8775-02302DF72F19}" name="Absolute humidity at co-sinter (g/m^3)" dataDxfId="119"/>
    <tableColumn id="49" xr3:uid="{B7E5DEDF-98CA-3540-AB6C-87FEFCBD9268}" name="NiO in electrolyte" dataDxfId="118"/>
    <tableColumn id="50" xr3:uid="{5CF6C30B-3627-E34D-95E9-475BFB8191E3}" name="Sintering neighbor" dataDxfId="117"/>
    <tableColumn id="53" xr3:uid="{1871C16C-EB97-E041-8400-B0C13FC62B1D}" name="Positrode sinter furnace" dataDxfId="116"/>
    <tableColumn id="54" xr3:uid="{792EE71A-A811-834B-B6D4-F00865FC0586}" name="Positrode paste age (Days)" dataDxfId="115"/>
    <tableColumn id="55" xr3:uid="{03FDCFEB-4553-AC45-B3A4-758D51C30ABB}" name="Positrode sinter temperature (°C)" dataDxfId="114"/>
    <tableColumn id="56" xr3:uid="{8853B1B4-055A-E74F-BDCC-F31344CD992B}" name="Positrode sinter batch" dataDxfId="113"/>
    <tableColumn id="57" xr3:uid="{EC6AA5C7-992E-5148-869B-1CF30FF79973}" name="Days (Press to spray)" dataDxfId="112"/>
    <tableColumn id="59" xr3:uid="{DFD7C644-55E7-E349-B9D8-AA9107BA0F89}" name="Days (Spray to sinter)" dataDxfId="111"/>
    <tableColumn id="60" xr3:uid="{0CA3116C-E335-624C-8E5A-B66D76E3ED16}" name="Days (Positrode application to sinter)" dataDxfId="110"/>
    <tableColumn id="61" xr3:uid="{2EF0245F-CD2F-1045-B070-B359FE25A478}" name="Days (Co-sinter to test)" dataDxfId="109"/>
    <tableColumn id="63" xr3:uid="{14AD85B2-EBC3-0D45-8192-514BCDC952F7}" name="Test air flow (SCCM)" dataDxfId="108"/>
    <tableColumn id="64" xr3:uid="{F9AB157E-7C9C-5548-BFA3-6448B0BE9864}" name="Test stand" dataDxfId="107"/>
    <tableColumn id="65" xr3:uid="{BC5B19B9-AC99-F540-BB92-63CE9A1DAF1D}" name="Electrolyte treatment" dataDxfId="106"/>
    <tableColumn id="66" xr3:uid="{297DEAA7-7982-BF4A-8D2A-99E434EAAB3E}" name="Silver spring" dataDxfId="105"/>
    <tableColumn id="68" xr3:uid="{1E5EBCE2-C586-FE45-9A46-39D4247DABEC}" name="Silver grid paste" dataDxfId="104"/>
    <tableColumn id="71" xr3:uid="{C63381A7-9AA3-324F-85D2-418034EFC3A2}" name="Current at 1.3V (A/cm2)" dataDxfId="103"/>
    <tableColumn id="1" xr3:uid="{458B422F-CCEA-C545-B0C0-376D7CE92E36}" name="Current err (A/cm2)"/>
    <tableColumn id="72" xr3:uid="{2309AB19-3F18-164D-B851-4DA6321740D3}" name="Ohmic (Ω*cm2)" dataDxfId="102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8A68CC-16CD-B646-AD24-6D34E394F547}" name="Table689611" displayName="Table689611" ref="A1:AO84" totalsRowShown="0" headerRowDxfId="101" dataDxfId="100">
  <autoFilter ref="A1:AO84" xr:uid="{FD5FCCD7-09EF-4D43-A41E-F268E9BC1724}"/>
  <tableColumns count="41">
    <tableColumn id="5" xr3:uid="{F7B5596B-C3D5-9F4D-9CB5-C7C9939FA7CF}" name="Negatrode batch" dataDxfId="99"/>
    <tableColumn id="7" xr3:uid="{26F2F5CF-D0FB-2742-A2AE-3C8FE00DACCD}" name="Negatrode NiO" dataDxfId="98"/>
    <tableColumn id="9" xr3:uid="{EED32190-04A9-C84F-8558-AF240148BFFA}" name="NiO particle size (μm)" dataDxfId="97"/>
    <tableColumn id="10" xr3:uid="{6CD54359-FD6C-D749-B2A3-9EA46A5B13D5}" name="BCZYYb (wt%)" dataDxfId="96"/>
    <tableColumn id="11" xr3:uid="{5D330760-819A-ED48-8EC4-5E26750D7C7D}" name="NiO (wt%)" dataDxfId="95"/>
    <tableColumn id="13" xr3:uid="{FB641E33-711C-2E4A-BE4F-EE8980693373}" name="NFL" dataDxfId="94"/>
    <tableColumn id="16" xr3:uid="{42D9AE60-C22E-5543-B8A8-506EFE43C6FA}" name="Electrolyte batch" dataDxfId="93"/>
    <tableColumn id="17" xr3:uid="{3E8AF3BA-F40C-B74A-ABFD-28D37840177F}" name="PFL" dataDxfId="92"/>
    <tableColumn id="19" xr3:uid="{EB52C9FC-B931-BB45-8880-831E85A5931B}" name="BCFZY batch" dataDxfId="91"/>
    <tableColumn id="20" xr3:uid="{CB49C51B-9C2C-9245-AD76-606C7810DAA9}" name="Positrode paste" dataDxfId="90"/>
    <tableColumn id="22" xr3:uid="{3BFB8CE9-C26C-0943-A9B7-5AB1C0278D47}" name="Negatrode pellet number" dataDxfId="89"/>
    <tableColumn id="24" xr3:uid="{801F9AA4-752E-DE42-BC6E-712C01116FF0}" name="Negatrode thickness (mm)" dataDxfId="88"/>
    <tableColumn id="26" xr3:uid="{FB8B40F5-F4B0-3541-B09D-560FD256CDB4}" name="Positrode thickness (μm)" dataDxfId="87"/>
    <tableColumn id="27" xr3:uid="{7699669B-77A3-8E4A-884D-08E9B8F0E15F}" name="Electrolyte particle size D50 (μm)" dataDxfId="86"/>
    <tableColumn id="28" xr3:uid="{65AA79E4-8C02-9C4D-A766-0788EE1D881C}" name="Electrolyte application" dataDxfId="85"/>
    <tableColumn id="37" xr3:uid="{EC8A91B8-E140-5F49-9C32-56DD616F9D3B}" name="Electrolyte thickness to grain size ratio" dataDxfId="84"/>
    <tableColumn id="39" xr3:uid="{6A329BD3-B1CD-464D-B3E1-74092E14E29C}" name="Sintering temperature (°C)" dataDxfId="83"/>
    <tableColumn id="41" xr3:uid="{EEABC502-5214-3149-B666-ED9DDB641DE7}" name="Co-sinter furnace" dataDxfId="82"/>
    <tableColumn id="42" xr3:uid="{A7AE5813-1947-A140-AE4E-9BD544AA362E}" name="Dried before co-sinter" dataDxfId="81"/>
    <tableColumn id="43" xr3:uid="{DBCB4C50-A40D-9346-B10F-993DFBF5B004}" name="Two-step sinter" dataDxfId="80"/>
    <tableColumn id="44" xr3:uid="{9F858AAE-9C5D-8240-8B48-972D8CD078B5}" name="Electrolyte spray solution" dataDxfId="79"/>
    <tableColumn id="45" xr3:uid="{7AFCC0FD-4BE2-9D43-AD02-5EF7C7FFFD6B}" name="Electrolyte spray batch" dataDxfId="78"/>
    <tableColumn id="46" xr3:uid="{770BEB64-B34A-A046-9DA6-4A1D2A4E1297}" name="Co-sinter batch" dataDxfId="77"/>
    <tableColumn id="47" xr3:uid="{53329037-043B-7B4C-89D1-B0B6351EC0C9}" name="Absolute humidity at co-sinter (g/m^3)" dataDxfId="76"/>
    <tableColumn id="49" xr3:uid="{1ABF349C-FA51-A84B-B241-8D9E99B7D6E9}" name="NiO in electrolyte" dataDxfId="75"/>
    <tableColumn id="50" xr3:uid="{15F55B8C-51B8-314F-B1AE-C5A236C8500E}" name="Sintering neighbor" dataDxfId="74"/>
    <tableColumn id="53" xr3:uid="{DE14AC65-22B2-4B4E-9091-93D8CC0A2CB5}" name="Positrode sinter furnace" dataDxfId="73"/>
    <tableColumn id="54" xr3:uid="{B0C8D652-5105-F646-8F91-527A91969048}" name="Positrode paste age (Days)" dataDxfId="72"/>
    <tableColumn id="55" xr3:uid="{276A5F97-71B0-3745-989A-0C3A9ABBE729}" name="Positrode sinter temperature (°C)" dataDxfId="71"/>
    <tableColumn id="56" xr3:uid="{1E977658-46F7-B64F-83E2-7CEDAAC1D09E}" name="Positrode sinter batch" dataDxfId="70"/>
    <tableColumn id="57" xr3:uid="{5B9534F1-EEAE-204A-AB51-2D5AE25C636E}" name="Days (Press to spray)" dataDxfId="69"/>
    <tableColumn id="59" xr3:uid="{5EF9796F-A84B-BF4B-AC23-E908C9E84D3B}" name="Days (Spray to sinter)" dataDxfId="68"/>
    <tableColumn id="60" xr3:uid="{6DB5C12D-9877-A147-8145-4CCB6A0D5635}" name="Days (Positrode application to sinter)" dataDxfId="67"/>
    <tableColumn id="61" xr3:uid="{30B32E1C-26A7-5B47-8811-060D928B8973}" name="Days (Co-sinter to test)" dataDxfId="66"/>
    <tableColumn id="63" xr3:uid="{5A80AD05-E79A-D940-93BE-2E8BC7A1F47C}" name="Test air flow (SCCM)" dataDxfId="65"/>
    <tableColumn id="64" xr3:uid="{0C79F0D3-D2B5-884F-B139-D1416A134FD8}" name="Test stand" dataDxfId="64"/>
    <tableColumn id="65" xr3:uid="{43AC0E95-9151-B44A-B410-57D5495DFDDE}" name="Electrolyte treatment" dataDxfId="63"/>
    <tableColumn id="66" xr3:uid="{A91BF7B6-3F4C-5548-BD15-872BD4F73169}" name="Silver spring" dataDxfId="62"/>
    <tableColumn id="68" xr3:uid="{2846ED84-8DC4-FE49-B85B-835A59543FA7}" name="Silver grid paste" dataDxfId="61"/>
    <tableColumn id="71" xr3:uid="{04FA7982-5294-C743-B00E-0ACF689D1A1F}" name="Current at 1.3V (A/cm2)" dataDxfId="60"/>
    <tableColumn id="72" xr3:uid="{4646F976-42DB-B241-B324-6972E4A0B348}" name="Current err (A/cm2)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A4AE3F-FD02-374E-AF0B-2005640CD580}" name="Table68961112" displayName="Table68961112" ref="A1:Z84" totalsRowShown="0" headerRowDxfId="59" dataDxfId="58">
  <autoFilter ref="A1:Z84" xr:uid="{FD5FCCD7-09EF-4D43-A41E-F268E9BC1724}"/>
  <tableColumns count="26">
    <tableColumn id="5" xr3:uid="{B980D26D-CCC2-2B40-920A-B6E175A7A4D4}" name="Negatrode batch" dataDxfId="57"/>
    <tableColumn id="9" xr3:uid="{B8CA8D1C-0DEF-4649-8E73-A4F12CD84BC8}" name="NiO particle size (μm)" dataDxfId="56"/>
    <tableColumn id="11" xr3:uid="{6A635BAE-DD0B-2644-93C8-844FA82BDFA9}" name="NiO (wt%)" dataDxfId="55"/>
    <tableColumn id="17" xr3:uid="{471441D5-A747-DC44-9E7D-3C2DAC2559C7}" name="PFL" dataDxfId="54"/>
    <tableColumn id="19" xr3:uid="{37F4EE36-ED2C-6341-AA67-218CE93EA9EB}" name="BCFZY batch" dataDxfId="53"/>
    <tableColumn id="24" xr3:uid="{E3F2073F-A0A5-3649-8005-8068919F6B16}" name="Negatrode thickness (mm)" dataDxfId="52"/>
    <tableColumn id="26" xr3:uid="{FAD5120F-57C6-B446-8027-12572F84B1A3}" name="Positrode thickness (μm)" dataDxfId="51"/>
    <tableColumn id="28" xr3:uid="{AF510ABD-46AD-D44C-9430-A2A21D042FE7}" name="Electrolyte application" dataDxfId="50"/>
    <tableColumn id="37" xr3:uid="{C040E475-F598-B146-83DF-D5E6F715581B}" name="Electrolyte thickness to grain size ratio" dataDxfId="49"/>
    <tableColumn id="41" xr3:uid="{ACB4E0E9-6B89-014F-9105-BC341B564758}" name="Co-sinter furnace" dataDxfId="48"/>
    <tableColumn id="42" xr3:uid="{BBBD28D3-ADD1-5D41-8D8F-67C843C92C41}" name="Dried before co-sinter" dataDxfId="47"/>
    <tableColumn id="43" xr3:uid="{531850A6-5B74-4847-AFBD-BDB75228591B}" name="Two-step sinter" dataDxfId="46"/>
    <tableColumn id="44" xr3:uid="{62E39CFD-B1AF-724E-A465-4C5851FFEA0B}" name="Electrolyte spray solution" dataDxfId="45"/>
    <tableColumn id="45" xr3:uid="{F15CC391-237E-4146-9A66-4CDAFC1FAE79}" name="Electrolyte spray batch" dataDxfId="44"/>
    <tableColumn id="46" xr3:uid="{B304D5AB-91A5-9240-8C9A-BE2334232CFD}" name="Co-sinter batch" dataDxfId="43"/>
    <tableColumn id="47" xr3:uid="{95A5C935-162F-9E40-B480-E76D3334694A}" name="Absolute humidity at co-sinter (g/m^3)" dataDxfId="42"/>
    <tableColumn id="49" xr3:uid="{1F51D2CE-599D-2B45-93EF-1B3CA53FCF7D}" name="NiO in electrolyte" dataDxfId="41"/>
    <tableColumn id="50" xr3:uid="{1644A437-0C8C-434E-AC57-372F6B362BBE}" name="Sintering neighbor" dataDxfId="40"/>
    <tableColumn id="56" xr3:uid="{DF0BABE5-2648-3546-A6F2-106E390ED314}" name="Positrode sinter batch" dataDxfId="39"/>
    <tableColumn id="59" xr3:uid="{1E979764-6FC9-3540-BE81-8E5A60D05079}" name="Days (Spray to sinter)" dataDxfId="38"/>
    <tableColumn id="60" xr3:uid="{3BCF5AE7-E101-9A49-B404-9E1F0B620916}" name="Days (Positrode application to sinter)" dataDxfId="37"/>
    <tableColumn id="61" xr3:uid="{EDC4E8DB-C752-B944-8055-5A28CBE3B5B4}" name="Days (Co-sinter to test)" dataDxfId="36"/>
    <tableColumn id="64" xr3:uid="{1C86C22D-3CD3-A643-9D82-7CEFCF9659CD}" name="Test stand" dataDxfId="35"/>
    <tableColumn id="65" xr3:uid="{D3A2CA35-7FB5-DE49-B01E-995F36890CF3}" name="Electrolyte treatment" dataDxfId="34"/>
    <tableColumn id="71" xr3:uid="{1E9BEBBF-9477-7845-B173-8772E89E49D4}" name="Current at 1.3V (A/cm2)" dataDxfId="33"/>
    <tableColumn id="72" xr3:uid="{21F2BB68-A23C-5E46-AFF8-FBF141578EAE}" name="Current err (A/cm2)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69B1-4185-704B-9FE6-5C80EC3B2E73}">
  <dimension ref="A1:BZ96"/>
  <sheetViews>
    <sheetView topLeftCell="E32" zoomScale="80" zoomScaleNormal="80" workbookViewId="0">
      <selection activeCell="E44" sqref="E44"/>
    </sheetView>
  </sheetViews>
  <sheetFormatPr baseColWidth="10" defaultRowHeight="16" x14ac:dyDescent="0.2"/>
  <cols>
    <col min="1" max="1" width="16.6640625" customWidth="1"/>
    <col min="2" max="2" width="12.1640625" customWidth="1"/>
    <col min="3" max="3" width="15" customWidth="1"/>
    <col min="4" max="4" width="14.5" customWidth="1"/>
    <col min="5" max="5" width="70.6640625" bestFit="1" customWidth="1"/>
    <col min="6" max="6" width="27.1640625" customWidth="1"/>
    <col min="7" max="7" width="29" bestFit="1" customWidth="1"/>
    <col min="8" max="8" width="42.83203125" customWidth="1"/>
    <col min="9" max="9" width="25.5" customWidth="1"/>
    <col min="10" max="10" width="19.5" customWidth="1"/>
    <col min="11" max="11" width="14.5" customWidth="1"/>
    <col min="12" max="12" width="17.1640625" customWidth="1"/>
    <col min="13" max="13" width="31" customWidth="1"/>
    <col min="14" max="14" width="48.33203125" bestFit="1" customWidth="1"/>
    <col min="15" max="15" width="27.1640625" customWidth="1"/>
    <col min="16" max="16" width="29" bestFit="1" customWidth="1"/>
    <col min="17" max="17" width="25.33203125" customWidth="1"/>
    <col min="18" max="18" width="26.6640625" bestFit="1" customWidth="1"/>
    <col min="19" max="20" width="56.83203125" bestFit="1" customWidth="1"/>
    <col min="21" max="21" width="24.5" customWidth="1"/>
    <col min="22" max="22" width="36" bestFit="1" customWidth="1"/>
    <col min="23" max="23" width="41.6640625" customWidth="1"/>
    <col min="24" max="24" width="30" customWidth="1"/>
    <col min="25" max="25" width="25" customWidth="1"/>
    <col min="26" max="26" width="33.83203125" bestFit="1" customWidth="1"/>
    <col min="27" max="27" width="36.6640625" customWidth="1"/>
    <col min="28" max="28" width="33.83203125" bestFit="1" customWidth="1"/>
    <col min="29" max="29" width="26" bestFit="1" customWidth="1"/>
    <col min="30" max="30" width="28.83203125" customWidth="1"/>
    <col min="31" max="31" width="22.83203125" bestFit="1" customWidth="1"/>
    <col min="32" max="32" width="26.1640625" customWidth="1"/>
    <col min="33" max="33" width="32.6640625" bestFit="1" customWidth="1"/>
    <col min="34" max="34" width="27.83203125" customWidth="1"/>
    <col min="35" max="35" width="29.5" customWidth="1"/>
    <col min="36" max="36" width="30" customWidth="1"/>
    <col min="37" max="37" width="41.6640625" customWidth="1"/>
    <col min="38" max="38" width="24.5" customWidth="1"/>
    <col min="39" max="39" width="30.5" customWidth="1"/>
    <col min="40" max="40" width="24.83203125" bestFit="1" customWidth="1"/>
    <col min="41" max="41" width="22.6640625" bestFit="1" customWidth="1"/>
    <col min="42" max="42" width="25.5" customWidth="1"/>
    <col min="43" max="43" width="33.83203125" bestFit="1" customWidth="1"/>
    <col min="44" max="44" width="29.1640625" bestFit="1" customWidth="1"/>
    <col min="45" max="45" width="26.6640625" customWidth="1"/>
    <col min="46" max="46" width="17.83203125" customWidth="1"/>
    <col min="47" max="47" width="40.5" customWidth="1"/>
    <col min="48" max="48" width="29.1640625" bestFit="1" customWidth="1"/>
    <col min="49" max="49" width="21.83203125" bestFit="1" customWidth="1"/>
    <col min="50" max="50" width="22.83203125" bestFit="1" customWidth="1"/>
    <col min="51" max="51" width="33.33203125" customWidth="1"/>
    <col min="52" max="52" width="32.83203125" bestFit="1" customWidth="1"/>
    <col min="53" max="53" width="27.83203125" customWidth="1"/>
    <col min="54" max="54" width="31.6640625" bestFit="1" customWidth="1"/>
    <col min="55" max="55" width="36.1640625" customWidth="1"/>
    <col min="56" max="56" width="33.6640625" bestFit="1" customWidth="1"/>
    <col min="57" max="57" width="36.33203125" bestFit="1" customWidth="1"/>
    <col min="58" max="58" width="32.83203125" bestFit="1" customWidth="1"/>
    <col min="59" max="59" width="25.5" customWidth="1"/>
    <col min="60" max="60" width="39.5" customWidth="1"/>
    <col min="61" max="61" width="26.1640625" customWidth="1"/>
    <col min="62" max="62" width="32.83203125" customWidth="1"/>
    <col min="63" max="63" width="24.5" customWidth="1"/>
    <col min="64" max="64" width="18" bestFit="1" customWidth="1"/>
    <col min="65" max="65" width="25" customWidth="1"/>
    <col min="66" max="66" width="17.1640625" customWidth="1"/>
    <col min="67" max="67" width="22.1640625" customWidth="1"/>
    <col min="68" max="68" width="20.5" customWidth="1"/>
    <col min="69" max="69" width="17.1640625" customWidth="1"/>
    <col min="70" max="70" width="32.1640625" customWidth="1"/>
    <col min="71" max="71" width="27.83203125" customWidth="1"/>
    <col min="72" max="72" width="20" customWidth="1"/>
    <col min="73" max="73" width="16.1640625" customWidth="1"/>
    <col min="74" max="74" width="17.1640625" customWidth="1"/>
    <col min="75" max="75" width="23.83203125" customWidth="1"/>
    <col min="76" max="76" width="20" customWidth="1"/>
    <col min="77" max="77" width="18.83203125" customWidth="1"/>
    <col min="78" max="78" width="15" customWidth="1"/>
  </cols>
  <sheetData>
    <row r="1" spans="1:78" ht="19" x14ac:dyDescent="0.2">
      <c r="A1" s="29" t="s">
        <v>182</v>
      </c>
      <c r="B1" s="29" t="s">
        <v>125</v>
      </c>
      <c r="C1" s="29" t="s">
        <v>181</v>
      </c>
      <c r="D1" s="29" t="s">
        <v>32</v>
      </c>
      <c r="E1" s="29" t="s">
        <v>180</v>
      </c>
      <c r="F1" s="29" t="s">
        <v>392</v>
      </c>
      <c r="G1" s="29" t="s">
        <v>153</v>
      </c>
      <c r="H1" s="29" t="s">
        <v>393</v>
      </c>
      <c r="I1" s="29" t="s">
        <v>160</v>
      </c>
      <c r="J1" s="29" t="s">
        <v>161</v>
      </c>
      <c r="K1" s="29" t="s">
        <v>162</v>
      </c>
      <c r="L1" s="29" t="s">
        <v>163</v>
      </c>
      <c r="M1" s="29" t="s">
        <v>178</v>
      </c>
      <c r="N1" s="29" t="s">
        <v>425</v>
      </c>
      <c r="O1" s="29" t="s">
        <v>159</v>
      </c>
      <c r="P1" s="29" t="s">
        <v>177</v>
      </c>
      <c r="Q1" s="29" t="s">
        <v>179</v>
      </c>
      <c r="R1" s="29" t="s">
        <v>426</v>
      </c>
      <c r="S1" s="30" t="s">
        <v>303</v>
      </c>
      <c r="T1" s="31" t="s">
        <v>394</v>
      </c>
      <c r="U1" s="29" t="s">
        <v>175</v>
      </c>
      <c r="V1" s="30" t="s">
        <v>284</v>
      </c>
      <c r="W1" s="30" t="s">
        <v>288</v>
      </c>
      <c r="X1" s="29" t="s">
        <v>176</v>
      </c>
      <c r="Y1" s="30" t="s">
        <v>289</v>
      </c>
      <c r="Z1" s="29" t="s">
        <v>183</v>
      </c>
      <c r="AA1" s="29" t="s">
        <v>424</v>
      </c>
      <c r="AB1" s="29" t="s">
        <v>185</v>
      </c>
      <c r="AC1" s="29" t="s">
        <v>193</v>
      </c>
      <c r="AD1" s="29" t="s">
        <v>194</v>
      </c>
      <c r="AE1" s="29" t="s">
        <v>195</v>
      </c>
      <c r="AF1" s="29" t="s">
        <v>395</v>
      </c>
      <c r="AG1" s="29" t="s">
        <v>384</v>
      </c>
      <c r="AH1" s="29" t="s">
        <v>184</v>
      </c>
      <c r="AI1" s="29" t="s">
        <v>322</v>
      </c>
      <c r="AJ1" s="29" t="s">
        <v>132</v>
      </c>
      <c r="AK1" s="29" t="s">
        <v>420</v>
      </c>
      <c r="AL1" s="29" t="s">
        <v>186</v>
      </c>
      <c r="AM1" s="29" t="s">
        <v>187</v>
      </c>
      <c r="AN1" s="29" t="s">
        <v>188</v>
      </c>
      <c r="AO1" s="29" t="s">
        <v>189</v>
      </c>
      <c r="AP1" s="30" t="s">
        <v>396</v>
      </c>
      <c r="AQ1" s="29" t="s">
        <v>196</v>
      </c>
      <c r="AR1" s="30" t="s">
        <v>290</v>
      </c>
      <c r="AS1" s="29" t="s">
        <v>197</v>
      </c>
      <c r="AT1" s="29" t="s">
        <v>421</v>
      </c>
      <c r="AU1" s="30" t="s">
        <v>336</v>
      </c>
      <c r="AV1" s="29" t="s">
        <v>22</v>
      </c>
      <c r="AW1" s="30" t="s">
        <v>286</v>
      </c>
      <c r="AX1" s="29" t="s">
        <v>335</v>
      </c>
      <c r="AY1" s="30" t="s">
        <v>287</v>
      </c>
      <c r="AZ1" s="30" t="s">
        <v>275</v>
      </c>
      <c r="BA1" s="29" t="s">
        <v>332</v>
      </c>
      <c r="BB1" s="30" t="s">
        <v>331</v>
      </c>
      <c r="BC1" s="29" t="s">
        <v>419</v>
      </c>
      <c r="BD1" s="29" t="s">
        <v>338</v>
      </c>
      <c r="BE1" s="30" t="s">
        <v>397</v>
      </c>
      <c r="BF1" s="30" t="s">
        <v>398</v>
      </c>
      <c r="BG1" s="30" t="s">
        <v>285</v>
      </c>
      <c r="BH1" s="30" t="s">
        <v>333</v>
      </c>
      <c r="BI1" s="30" t="s">
        <v>399</v>
      </c>
      <c r="BJ1" s="30" t="s">
        <v>400</v>
      </c>
      <c r="BK1" s="30" t="s">
        <v>401</v>
      </c>
      <c r="BL1" s="29" t="s">
        <v>389</v>
      </c>
      <c r="BM1" s="29" t="s">
        <v>390</v>
      </c>
      <c r="BN1" s="29" t="s">
        <v>402</v>
      </c>
      <c r="BO1" s="29" t="s">
        <v>406</v>
      </c>
      <c r="BP1" s="32" t="s">
        <v>391</v>
      </c>
      <c r="BQ1" s="1" t="s">
        <v>36</v>
      </c>
      <c r="BR1" s="27" t="s">
        <v>413</v>
      </c>
      <c r="BS1" s="27" t="s">
        <v>414</v>
      </c>
      <c r="BT1" s="27" t="s">
        <v>415</v>
      </c>
      <c r="BU1" s="27" t="s">
        <v>416</v>
      </c>
      <c r="BV1" s="27" t="s">
        <v>417</v>
      </c>
      <c r="BW1" s="1" t="s">
        <v>40</v>
      </c>
      <c r="BX1" s="1" t="s">
        <v>41</v>
      </c>
      <c r="BY1" s="1" t="s">
        <v>37</v>
      </c>
      <c r="BZ1" s="1" t="s">
        <v>38</v>
      </c>
    </row>
    <row r="2" spans="1:78" x14ac:dyDescent="0.2">
      <c r="A2" s="3">
        <v>1</v>
      </c>
      <c r="B2" s="3" t="s">
        <v>126</v>
      </c>
      <c r="C2" s="16">
        <v>44193</v>
      </c>
      <c r="D2" s="3" t="s">
        <v>33</v>
      </c>
      <c r="E2" s="4" t="s">
        <v>34</v>
      </c>
      <c r="F2" s="4" t="s">
        <v>151</v>
      </c>
      <c r="G2" s="4" t="s">
        <v>154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4" t="s">
        <v>0</v>
      </c>
      <c r="N2" s="4" t="s">
        <v>151</v>
      </c>
      <c r="O2" s="3">
        <v>40</v>
      </c>
      <c r="P2" s="4" t="s">
        <v>302</v>
      </c>
      <c r="Q2" s="4" t="s">
        <v>171</v>
      </c>
      <c r="R2" s="4" t="s">
        <v>165</v>
      </c>
      <c r="S2" s="17" t="s">
        <v>323</v>
      </c>
      <c r="T2" s="5" t="s">
        <v>305</v>
      </c>
      <c r="U2" s="4" t="s">
        <v>35</v>
      </c>
      <c r="V2" s="4">
        <v>1</v>
      </c>
      <c r="W2" s="4">
        <v>1.08</v>
      </c>
      <c r="X2" s="3">
        <v>1.1399999999999999</v>
      </c>
      <c r="Y2" s="18">
        <f>3.9/39.9</f>
        <v>9.7744360902255634E-2</v>
      </c>
      <c r="Z2" s="19">
        <v>24.7</v>
      </c>
      <c r="AA2" s="3" t="s">
        <v>1</v>
      </c>
      <c r="AB2" s="4" t="s">
        <v>45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>
        <v>9</v>
      </c>
      <c r="AI2" s="19">
        <v>9.6999999999999993</v>
      </c>
      <c r="AJ2" s="20">
        <v>9.09</v>
      </c>
      <c r="AK2" s="20">
        <f>All_data!$AI2/All_data!$AJ2</f>
        <v>1.067106710671067</v>
      </c>
      <c r="AL2" s="4" t="s">
        <v>39</v>
      </c>
      <c r="AM2" s="3">
        <v>1515</v>
      </c>
      <c r="AN2" s="3">
        <v>5</v>
      </c>
      <c r="AO2" s="2" t="s">
        <v>190</v>
      </c>
      <c r="AP2" s="2" t="s">
        <v>145</v>
      </c>
      <c r="AQ2" s="3" t="s">
        <v>145</v>
      </c>
      <c r="AR2" s="3" t="s">
        <v>291</v>
      </c>
      <c r="AS2" s="4" t="s">
        <v>33</v>
      </c>
      <c r="AT2" s="5" t="s">
        <v>198</v>
      </c>
      <c r="AU2" s="4">
        <v>0.84399999999999997</v>
      </c>
      <c r="AV2" s="3">
        <f>(2.25-1.62)/2.25</f>
        <v>0.27999999999999997</v>
      </c>
      <c r="AW2" s="4" t="s">
        <v>145</v>
      </c>
      <c r="AX2" s="4" t="s">
        <v>0</v>
      </c>
      <c r="AY2" s="3">
        <v>40</v>
      </c>
      <c r="AZ2" s="6" t="s">
        <v>1</v>
      </c>
      <c r="BA2" s="4" t="s">
        <v>272</v>
      </c>
      <c r="BB2" s="4">
        <v>34</v>
      </c>
      <c r="BC2" s="3">
        <v>900</v>
      </c>
      <c r="BD2" s="4" t="s">
        <v>339</v>
      </c>
      <c r="BE2" s="7">
        <v>0</v>
      </c>
      <c r="BF2" s="7">
        <v>0</v>
      </c>
      <c r="BG2" s="7">
        <v>0</v>
      </c>
      <c r="BH2" s="4">
        <v>0</v>
      </c>
      <c r="BI2" s="4">
        <v>171</v>
      </c>
      <c r="BJ2" s="4">
        <v>155</v>
      </c>
      <c r="BK2" s="4">
        <v>50</v>
      </c>
      <c r="BL2" s="4" t="s">
        <v>64</v>
      </c>
      <c r="BM2" s="4" t="s">
        <v>0</v>
      </c>
      <c r="BN2" s="4" t="s">
        <v>145</v>
      </c>
      <c r="BO2" s="4" t="s">
        <v>407</v>
      </c>
      <c r="BP2" s="28" t="s">
        <v>386</v>
      </c>
      <c r="BQ2" s="3">
        <v>1.091</v>
      </c>
      <c r="BR2" s="3">
        <v>0.245</v>
      </c>
      <c r="BS2" s="8">
        <v>0.25700000000000001</v>
      </c>
      <c r="BT2" s="3">
        <v>0.39400000000000002</v>
      </c>
      <c r="BU2" s="3">
        <v>0.624</v>
      </c>
      <c r="BV2" s="3">
        <v>1.018</v>
      </c>
      <c r="BW2" s="3" t="s">
        <v>1</v>
      </c>
      <c r="BX2" s="3" t="s">
        <v>1</v>
      </c>
      <c r="BY2" s="3" t="s">
        <v>1</v>
      </c>
      <c r="BZ2" s="3" t="s">
        <v>1</v>
      </c>
    </row>
    <row r="3" spans="1:78" x14ac:dyDescent="0.2">
      <c r="A3" s="3">
        <v>2</v>
      </c>
      <c r="B3" s="3" t="s">
        <v>126</v>
      </c>
      <c r="C3" s="9">
        <v>44214</v>
      </c>
      <c r="D3" s="3" t="s">
        <v>10</v>
      </c>
      <c r="E3" s="4" t="s">
        <v>5</v>
      </c>
      <c r="F3" s="4" t="s">
        <v>152</v>
      </c>
      <c r="G3" s="4" t="s">
        <v>154</v>
      </c>
      <c r="H3" s="6">
        <v>1.0580000000000001</v>
      </c>
      <c r="I3" s="6">
        <v>5.75</v>
      </c>
      <c r="J3" s="6">
        <v>36.200000000000003</v>
      </c>
      <c r="K3" s="6">
        <v>47.8</v>
      </c>
      <c r="L3" s="6">
        <v>15.9</v>
      </c>
      <c r="M3" s="4" t="s">
        <v>0</v>
      </c>
      <c r="N3" s="4" t="s">
        <v>152</v>
      </c>
      <c r="O3" s="3">
        <v>70</v>
      </c>
      <c r="P3" s="4" t="s">
        <v>6</v>
      </c>
      <c r="Q3" s="4" t="s">
        <v>0</v>
      </c>
      <c r="R3" s="4" t="s">
        <v>164</v>
      </c>
      <c r="S3" s="17" t="s">
        <v>324</v>
      </c>
      <c r="T3" s="5" t="s">
        <v>14</v>
      </c>
      <c r="U3" s="4" t="s">
        <v>35</v>
      </c>
      <c r="V3" s="4">
        <v>5</v>
      </c>
      <c r="W3" s="4">
        <v>0.8</v>
      </c>
      <c r="X3" s="3">
        <v>1.01</v>
      </c>
      <c r="Y3" s="6">
        <v>0.1</v>
      </c>
      <c r="Z3" s="19">
        <v>10.3</v>
      </c>
      <c r="AA3" s="3">
        <v>1.0369999999999999</v>
      </c>
      <c r="AB3" s="4" t="s">
        <v>45</v>
      </c>
      <c r="AC3" s="4" t="s">
        <v>1</v>
      </c>
      <c r="AD3" s="4" t="s">
        <v>1</v>
      </c>
      <c r="AE3" s="4" t="s">
        <v>1</v>
      </c>
      <c r="AF3" s="4" t="s">
        <v>1</v>
      </c>
      <c r="AG3" s="4" t="s">
        <v>1</v>
      </c>
      <c r="AH3" s="4">
        <v>16</v>
      </c>
      <c r="AI3" s="19">
        <v>12.6</v>
      </c>
      <c r="AJ3" s="19">
        <v>15.6</v>
      </c>
      <c r="AK3" s="20">
        <f>All_data!$AI3/All_data!$AJ3</f>
        <v>0.80769230769230771</v>
      </c>
      <c r="AL3" s="4" t="s">
        <v>39</v>
      </c>
      <c r="AM3" s="3">
        <v>1415</v>
      </c>
      <c r="AN3" s="3">
        <v>18</v>
      </c>
      <c r="AO3" s="2" t="s">
        <v>191</v>
      </c>
      <c r="AP3" s="2" t="s">
        <v>145</v>
      </c>
      <c r="AQ3" s="3" t="s">
        <v>145</v>
      </c>
      <c r="AR3" s="3" t="s">
        <v>292</v>
      </c>
      <c r="AS3" s="4" t="s">
        <v>199</v>
      </c>
      <c r="AT3" s="5" t="s">
        <v>199</v>
      </c>
      <c r="AU3" s="4">
        <v>1.6240000000000001</v>
      </c>
      <c r="AV3" s="3" t="s">
        <v>1</v>
      </c>
      <c r="AW3" s="4" t="s">
        <v>145</v>
      </c>
      <c r="AX3" s="4" t="s">
        <v>0</v>
      </c>
      <c r="AY3" s="3">
        <v>30</v>
      </c>
      <c r="AZ3" s="6" t="s">
        <v>276</v>
      </c>
      <c r="BA3" s="4" t="s">
        <v>272</v>
      </c>
      <c r="BB3" s="4">
        <v>148</v>
      </c>
      <c r="BC3" s="3">
        <v>900</v>
      </c>
      <c r="BD3" s="4" t="s">
        <v>340</v>
      </c>
      <c r="BE3" s="7">
        <v>0</v>
      </c>
      <c r="BF3" s="7">
        <v>0</v>
      </c>
      <c r="BG3" s="7">
        <v>0</v>
      </c>
      <c r="BH3" s="4">
        <v>0</v>
      </c>
      <c r="BI3" s="4">
        <v>16</v>
      </c>
      <c r="BJ3" s="4">
        <v>4</v>
      </c>
      <c r="BK3" s="4">
        <v>50</v>
      </c>
      <c r="BL3" s="4" t="s">
        <v>64</v>
      </c>
      <c r="BM3" s="4" t="s">
        <v>0</v>
      </c>
      <c r="BN3" s="4" t="s">
        <v>145</v>
      </c>
      <c r="BO3" s="4" t="s">
        <v>409</v>
      </c>
      <c r="BP3" s="28" t="s">
        <v>386</v>
      </c>
      <c r="BQ3" s="3">
        <v>1.097</v>
      </c>
      <c r="BR3" s="3">
        <v>4.2999999999999997E-2</v>
      </c>
      <c r="BS3" s="8" t="s">
        <v>1</v>
      </c>
      <c r="BT3" s="3">
        <v>1.454</v>
      </c>
      <c r="BU3" s="3">
        <v>4.0030000000000001</v>
      </c>
      <c r="BV3" s="3">
        <v>5.4569999999999999</v>
      </c>
      <c r="BW3" s="3" t="s">
        <v>1</v>
      </c>
      <c r="BX3" s="3" t="s">
        <v>1</v>
      </c>
      <c r="BY3" s="3">
        <v>0.23100000000000001</v>
      </c>
      <c r="BZ3" s="3">
        <v>0.52900000000000003</v>
      </c>
    </row>
    <row r="4" spans="1:78" x14ac:dyDescent="0.2">
      <c r="A4" s="3">
        <v>3</v>
      </c>
      <c r="B4" s="3" t="s">
        <v>126</v>
      </c>
      <c r="C4" s="9">
        <v>44220</v>
      </c>
      <c r="D4" s="3" t="s">
        <v>9</v>
      </c>
      <c r="E4" s="4" t="s">
        <v>5</v>
      </c>
      <c r="F4" s="4" t="s">
        <v>152</v>
      </c>
      <c r="G4" s="4" t="s">
        <v>154</v>
      </c>
      <c r="H4" s="6">
        <v>1.0580000000000001</v>
      </c>
      <c r="I4" s="6">
        <v>5.75</v>
      </c>
      <c r="J4" s="6">
        <v>36.200000000000003</v>
      </c>
      <c r="K4" s="6">
        <v>47.8</v>
      </c>
      <c r="L4" s="6">
        <v>15.9</v>
      </c>
      <c r="M4" s="4" t="s">
        <v>0</v>
      </c>
      <c r="N4" s="4" t="s">
        <v>152</v>
      </c>
      <c r="O4" s="3">
        <v>70</v>
      </c>
      <c r="P4" s="4" t="s">
        <v>6</v>
      </c>
      <c r="Q4" s="4" t="s">
        <v>171</v>
      </c>
      <c r="R4" s="4" t="s">
        <v>164</v>
      </c>
      <c r="S4" s="17" t="s">
        <v>324</v>
      </c>
      <c r="T4" s="5" t="s">
        <v>14</v>
      </c>
      <c r="U4" s="4" t="s">
        <v>35</v>
      </c>
      <c r="V4" s="4">
        <v>4</v>
      </c>
      <c r="W4" s="4">
        <v>1</v>
      </c>
      <c r="X4" s="3">
        <v>0.97</v>
      </c>
      <c r="Y4" s="6">
        <v>0.1</v>
      </c>
      <c r="Z4" s="19">
        <v>25.9</v>
      </c>
      <c r="AA4" s="3">
        <v>1.0369999999999999</v>
      </c>
      <c r="AB4" s="4" t="s">
        <v>45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>
        <v>16</v>
      </c>
      <c r="AI4" s="19">
        <v>12.6</v>
      </c>
      <c r="AJ4" s="19">
        <v>15.1</v>
      </c>
      <c r="AK4" s="20">
        <f>All_data!$AI4/All_data!$AJ4</f>
        <v>0.83443708609271527</v>
      </c>
      <c r="AL4" s="4" t="s">
        <v>39</v>
      </c>
      <c r="AM4" s="3">
        <v>1415</v>
      </c>
      <c r="AN4" s="3">
        <v>18</v>
      </c>
      <c r="AO4" s="2" t="s">
        <v>191</v>
      </c>
      <c r="AP4" s="2" t="s">
        <v>145</v>
      </c>
      <c r="AQ4" s="3" t="s">
        <v>145</v>
      </c>
      <c r="AR4" s="3" t="s">
        <v>292</v>
      </c>
      <c r="AS4" s="4" t="s">
        <v>199</v>
      </c>
      <c r="AT4" s="5" t="s">
        <v>199</v>
      </c>
      <c r="AU4" s="4">
        <v>1.6240000000000001</v>
      </c>
      <c r="AV4" s="3" t="s">
        <v>1</v>
      </c>
      <c r="AW4" s="4" t="s">
        <v>145</v>
      </c>
      <c r="AX4" s="4" t="s">
        <v>0</v>
      </c>
      <c r="AY4" s="3">
        <v>30</v>
      </c>
      <c r="AZ4" s="6" t="s">
        <v>276</v>
      </c>
      <c r="BA4" s="4" t="s">
        <v>272</v>
      </c>
      <c r="BB4" s="4">
        <v>148</v>
      </c>
      <c r="BC4" s="3">
        <v>900</v>
      </c>
      <c r="BD4" s="4" t="s">
        <v>340</v>
      </c>
      <c r="BE4" s="7">
        <v>0</v>
      </c>
      <c r="BF4" s="7">
        <v>0</v>
      </c>
      <c r="BG4" s="7">
        <v>0</v>
      </c>
      <c r="BH4" s="4">
        <v>0</v>
      </c>
      <c r="BI4" s="4">
        <v>22</v>
      </c>
      <c r="BJ4" s="4">
        <v>10</v>
      </c>
      <c r="BK4" s="4">
        <v>50</v>
      </c>
      <c r="BL4" s="4" t="s">
        <v>64</v>
      </c>
      <c r="BM4" s="4" t="s">
        <v>0</v>
      </c>
      <c r="BN4" s="4" t="s">
        <v>145</v>
      </c>
      <c r="BO4" s="4" t="s">
        <v>409</v>
      </c>
      <c r="BP4" s="28" t="s">
        <v>386</v>
      </c>
      <c r="BQ4" s="3">
        <v>1.0720000000000001</v>
      </c>
      <c r="BR4" s="3">
        <v>6.4000000000000001E-2</v>
      </c>
      <c r="BS4" s="8">
        <v>0.158</v>
      </c>
      <c r="BT4" s="3">
        <v>0.628</v>
      </c>
      <c r="BU4" s="3">
        <v>2.5990000000000002</v>
      </c>
      <c r="BV4" s="3">
        <v>3.2269999999999999</v>
      </c>
      <c r="BW4" s="3">
        <v>0.03</v>
      </c>
      <c r="BX4" s="3">
        <v>0.35</v>
      </c>
      <c r="BY4" s="3">
        <v>0.46500000000000002</v>
      </c>
      <c r="BZ4" s="3">
        <v>0.61499999999999999</v>
      </c>
    </row>
    <row r="5" spans="1:78" x14ac:dyDescent="0.2">
      <c r="A5" s="3">
        <v>5</v>
      </c>
      <c r="B5" s="3" t="s">
        <v>126</v>
      </c>
      <c r="C5" s="9">
        <v>44263</v>
      </c>
      <c r="D5" s="3" t="s">
        <v>8</v>
      </c>
      <c r="E5" s="4" t="s">
        <v>5</v>
      </c>
      <c r="F5" s="4" t="s">
        <v>152</v>
      </c>
      <c r="G5" s="4" t="s">
        <v>154</v>
      </c>
      <c r="H5" s="6">
        <v>1.0580000000000001</v>
      </c>
      <c r="I5" s="6">
        <v>5.75</v>
      </c>
      <c r="J5" s="6">
        <v>36.200000000000003</v>
      </c>
      <c r="K5" s="6">
        <v>47.8</v>
      </c>
      <c r="L5" s="6">
        <v>15.9</v>
      </c>
      <c r="M5" s="4" t="s">
        <v>0</v>
      </c>
      <c r="N5" s="4" t="s">
        <v>152</v>
      </c>
      <c r="O5" s="3">
        <v>70</v>
      </c>
      <c r="P5" s="4" t="s">
        <v>6</v>
      </c>
      <c r="Q5" s="4" t="s">
        <v>172</v>
      </c>
      <c r="R5" s="4" t="s">
        <v>164</v>
      </c>
      <c r="S5" s="17" t="s">
        <v>324</v>
      </c>
      <c r="T5" s="5" t="s">
        <v>14</v>
      </c>
      <c r="U5" s="4" t="s">
        <v>35</v>
      </c>
      <c r="V5" s="4">
        <v>2</v>
      </c>
      <c r="W5" s="4">
        <v>1</v>
      </c>
      <c r="X5" s="3">
        <v>1.0149999999999999</v>
      </c>
      <c r="Y5" s="6">
        <v>0.1</v>
      </c>
      <c r="Z5" s="19">
        <v>16.100000000000001</v>
      </c>
      <c r="AA5" s="3">
        <v>1.0369999999999999</v>
      </c>
      <c r="AB5" s="4" t="s">
        <v>45</v>
      </c>
      <c r="AC5" s="4" t="s">
        <v>1</v>
      </c>
      <c r="AD5" s="4" t="s">
        <v>1</v>
      </c>
      <c r="AE5" s="4" t="s">
        <v>1</v>
      </c>
      <c r="AF5" s="4" t="s">
        <v>1</v>
      </c>
      <c r="AG5" s="4" t="s">
        <v>1</v>
      </c>
      <c r="AH5" s="4">
        <v>16</v>
      </c>
      <c r="AI5" s="19">
        <v>12.3</v>
      </c>
      <c r="AJ5" s="19">
        <v>14.7</v>
      </c>
      <c r="AK5" s="20">
        <f>All_data!$AI5/All_data!$AJ5</f>
        <v>0.83673469387755106</v>
      </c>
      <c r="AL5" s="4" t="s">
        <v>39</v>
      </c>
      <c r="AM5" s="3">
        <v>1415</v>
      </c>
      <c r="AN5" s="3">
        <v>18</v>
      </c>
      <c r="AO5" s="2" t="s">
        <v>191</v>
      </c>
      <c r="AP5" s="2" t="s">
        <v>145</v>
      </c>
      <c r="AQ5" s="3" t="s">
        <v>145</v>
      </c>
      <c r="AR5" s="3" t="s">
        <v>292</v>
      </c>
      <c r="AS5" s="4" t="s">
        <v>199</v>
      </c>
      <c r="AT5" s="5" t="s">
        <v>199</v>
      </c>
      <c r="AU5" s="4">
        <v>1.6240000000000001</v>
      </c>
      <c r="AV5" s="3" t="s">
        <v>1</v>
      </c>
      <c r="AW5" s="4" t="s">
        <v>145</v>
      </c>
      <c r="AX5" s="4" t="s">
        <v>0</v>
      </c>
      <c r="AY5" s="3">
        <v>30</v>
      </c>
      <c r="AZ5" s="6" t="s">
        <v>276</v>
      </c>
      <c r="BA5" s="4" t="s">
        <v>272</v>
      </c>
      <c r="BB5" s="4">
        <v>148</v>
      </c>
      <c r="BC5" s="3">
        <v>900</v>
      </c>
      <c r="BD5" s="4" t="s">
        <v>340</v>
      </c>
      <c r="BE5" s="7">
        <v>0</v>
      </c>
      <c r="BF5" s="7">
        <v>0</v>
      </c>
      <c r="BG5" s="7">
        <v>0</v>
      </c>
      <c r="BH5" s="4">
        <v>0</v>
      </c>
      <c r="BI5" s="4">
        <v>65</v>
      </c>
      <c r="BJ5" s="4">
        <v>53</v>
      </c>
      <c r="BK5" s="4">
        <v>50</v>
      </c>
      <c r="BL5" s="4" t="s">
        <v>64</v>
      </c>
      <c r="BM5" s="4" t="s">
        <v>0</v>
      </c>
      <c r="BN5" s="4" t="s">
        <v>145</v>
      </c>
      <c r="BO5" s="4" t="s">
        <v>409</v>
      </c>
      <c r="BP5" s="28" t="s">
        <v>386</v>
      </c>
      <c r="BQ5" s="3">
        <v>1.0640000000000001</v>
      </c>
      <c r="BR5" s="3">
        <v>4.4999999999999998E-2</v>
      </c>
      <c r="BS5" s="8" t="s">
        <v>1</v>
      </c>
      <c r="BT5" s="3">
        <v>0.82699999999999996</v>
      </c>
      <c r="BU5" s="3">
        <v>4.3019999999999996</v>
      </c>
      <c r="BV5" s="3">
        <v>5.1289999999999996</v>
      </c>
      <c r="BW5" s="3" t="s">
        <v>1</v>
      </c>
      <c r="BX5" s="3" t="s">
        <v>1</v>
      </c>
      <c r="BY5" s="3" t="s">
        <v>1</v>
      </c>
      <c r="BZ5" s="3">
        <v>0.68300000000000005</v>
      </c>
    </row>
    <row r="6" spans="1:78" x14ac:dyDescent="0.2">
      <c r="A6" s="3">
        <v>6</v>
      </c>
      <c r="B6" s="3" t="s">
        <v>126</v>
      </c>
      <c r="C6" s="9">
        <v>44276</v>
      </c>
      <c r="D6" s="3" t="s">
        <v>20</v>
      </c>
      <c r="E6" s="4" t="s">
        <v>16</v>
      </c>
      <c r="F6" s="4" t="s">
        <v>151</v>
      </c>
      <c r="G6" s="4" t="s">
        <v>154</v>
      </c>
      <c r="H6" s="6">
        <v>1.024</v>
      </c>
      <c r="I6" s="6">
        <v>6.87</v>
      </c>
      <c r="J6" s="6">
        <v>36.4</v>
      </c>
      <c r="K6" s="6">
        <v>47.7</v>
      </c>
      <c r="L6" s="6">
        <v>15.9</v>
      </c>
      <c r="M6" s="4" t="s">
        <v>0</v>
      </c>
      <c r="N6" s="4" t="s">
        <v>151</v>
      </c>
      <c r="O6" s="3">
        <v>40</v>
      </c>
      <c r="P6" s="4" t="s">
        <v>28</v>
      </c>
      <c r="Q6" s="4" t="s">
        <v>171</v>
      </c>
      <c r="R6" s="4" t="s">
        <v>164</v>
      </c>
      <c r="S6" s="17" t="s">
        <v>324</v>
      </c>
      <c r="T6" s="5" t="s">
        <v>15</v>
      </c>
      <c r="U6" s="4" t="s">
        <v>35</v>
      </c>
      <c r="V6" s="4">
        <v>4</v>
      </c>
      <c r="W6" s="4">
        <v>0.8</v>
      </c>
      <c r="X6" s="3">
        <v>0.70499999999999996</v>
      </c>
      <c r="Y6" s="6">
        <v>0.115</v>
      </c>
      <c r="Z6" s="19">
        <v>20.7</v>
      </c>
      <c r="AA6" s="3">
        <v>1.3140000000000001</v>
      </c>
      <c r="AB6" s="4" t="s">
        <v>11</v>
      </c>
      <c r="AC6" s="4">
        <v>3</v>
      </c>
      <c r="AD6" s="4">
        <v>0.3</v>
      </c>
      <c r="AE6" s="21">
        <v>161</v>
      </c>
      <c r="AF6" s="4">
        <v>6</v>
      </c>
      <c r="AG6" s="4" t="s">
        <v>114</v>
      </c>
      <c r="AH6" s="4">
        <v>15</v>
      </c>
      <c r="AI6" s="19">
        <v>11.8</v>
      </c>
      <c r="AJ6" s="19">
        <v>7</v>
      </c>
      <c r="AK6" s="20">
        <f>All_data!$AI6/All_data!$AJ6</f>
        <v>1.6857142857142857</v>
      </c>
      <c r="AL6" s="4" t="s">
        <v>39</v>
      </c>
      <c r="AM6" s="3">
        <v>1475</v>
      </c>
      <c r="AN6" s="3">
        <v>5</v>
      </c>
      <c r="AO6" s="2" t="s">
        <v>192</v>
      </c>
      <c r="AP6" s="2" t="s">
        <v>145</v>
      </c>
      <c r="AQ6" s="3" t="s">
        <v>145</v>
      </c>
      <c r="AR6" s="3" t="s">
        <v>292</v>
      </c>
      <c r="AS6" s="4" t="s">
        <v>200</v>
      </c>
      <c r="AT6" s="5" t="s">
        <v>200</v>
      </c>
      <c r="AU6" s="4">
        <v>1.0740000000000001</v>
      </c>
      <c r="AV6" s="3">
        <v>0.25600000000000001</v>
      </c>
      <c r="AW6" s="4" t="s">
        <v>145</v>
      </c>
      <c r="AX6" s="4" t="s">
        <v>0</v>
      </c>
      <c r="AY6" s="3">
        <v>80.599999999999994</v>
      </c>
      <c r="AZ6" s="6" t="s">
        <v>277</v>
      </c>
      <c r="BA6" s="4" t="s">
        <v>272</v>
      </c>
      <c r="BB6" s="4">
        <v>32</v>
      </c>
      <c r="BC6" s="3">
        <v>900</v>
      </c>
      <c r="BD6" s="4" t="s">
        <v>341</v>
      </c>
      <c r="BE6" s="7">
        <v>0</v>
      </c>
      <c r="BF6" s="7">
        <v>0</v>
      </c>
      <c r="BG6" s="7">
        <v>0</v>
      </c>
      <c r="BH6" s="4">
        <v>0</v>
      </c>
      <c r="BI6" s="4">
        <v>12</v>
      </c>
      <c r="BJ6" s="4">
        <v>6</v>
      </c>
      <c r="BK6" s="4">
        <v>50</v>
      </c>
      <c r="BL6" s="4" t="s">
        <v>64</v>
      </c>
      <c r="BM6" s="4" t="s">
        <v>0</v>
      </c>
      <c r="BN6" s="4" t="s">
        <v>145</v>
      </c>
      <c r="BO6" s="4" t="s">
        <v>408</v>
      </c>
      <c r="BP6" s="28" t="s">
        <v>386</v>
      </c>
      <c r="BQ6" s="3">
        <v>1.0509999999999999</v>
      </c>
      <c r="BR6" s="3">
        <v>0.122</v>
      </c>
      <c r="BS6" s="8" t="s">
        <v>1</v>
      </c>
      <c r="BT6" s="3" t="s">
        <v>1</v>
      </c>
      <c r="BU6" s="3" t="s">
        <v>1</v>
      </c>
      <c r="BV6" s="3" t="s">
        <v>1</v>
      </c>
      <c r="BW6" s="3" t="s">
        <v>1</v>
      </c>
      <c r="BX6" s="3" t="s">
        <v>1</v>
      </c>
      <c r="BY6" s="3" t="s">
        <v>1</v>
      </c>
      <c r="BZ6" s="3" t="s">
        <v>1</v>
      </c>
    </row>
    <row r="7" spans="1:78" x14ac:dyDescent="0.2">
      <c r="A7" s="3">
        <v>7</v>
      </c>
      <c r="B7" s="3" t="s">
        <v>126</v>
      </c>
      <c r="C7" s="9">
        <v>44284</v>
      </c>
      <c r="D7" s="3" t="s">
        <v>23</v>
      </c>
      <c r="E7" s="4" t="s">
        <v>16</v>
      </c>
      <c r="F7" s="4" t="s">
        <v>151</v>
      </c>
      <c r="G7" s="4" t="s">
        <v>154</v>
      </c>
      <c r="H7" s="6">
        <v>1.024</v>
      </c>
      <c r="I7" s="6">
        <v>6.87</v>
      </c>
      <c r="J7" s="6">
        <v>36.4</v>
      </c>
      <c r="K7" s="6">
        <v>47.7</v>
      </c>
      <c r="L7" s="6">
        <v>15.9</v>
      </c>
      <c r="M7" s="4" t="s">
        <v>0</v>
      </c>
      <c r="N7" s="4" t="s">
        <v>151</v>
      </c>
      <c r="O7" s="3">
        <v>40</v>
      </c>
      <c r="P7" s="4" t="s">
        <v>28</v>
      </c>
      <c r="Q7" s="4" t="s">
        <v>173</v>
      </c>
      <c r="R7" s="4" t="s">
        <v>164</v>
      </c>
      <c r="S7" s="17" t="s">
        <v>324</v>
      </c>
      <c r="T7" s="5" t="s">
        <v>15</v>
      </c>
      <c r="U7" s="4" t="s">
        <v>35</v>
      </c>
      <c r="V7" s="4">
        <v>1</v>
      </c>
      <c r="W7" s="4">
        <v>0.8</v>
      </c>
      <c r="X7" s="3">
        <v>0.81</v>
      </c>
      <c r="Y7" s="6">
        <v>0.115</v>
      </c>
      <c r="Z7" s="19">
        <v>27.1</v>
      </c>
      <c r="AA7" s="3">
        <v>1.3140000000000001</v>
      </c>
      <c r="AB7" s="4" t="s">
        <v>11</v>
      </c>
      <c r="AC7" s="4">
        <v>3</v>
      </c>
      <c r="AD7" s="4">
        <v>0.3</v>
      </c>
      <c r="AE7" s="21">
        <v>161</v>
      </c>
      <c r="AF7" s="4">
        <v>6</v>
      </c>
      <c r="AG7" s="4" t="s">
        <v>114</v>
      </c>
      <c r="AH7" s="4">
        <v>16</v>
      </c>
      <c r="AI7" s="19">
        <v>10.1</v>
      </c>
      <c r="AJ7" s="19">
        <v>5.8</v>
      </c>
      <c r="AK7" s="20">
        <f>All_data!$AI7/All_data!$AJ7</f>
        <v>1.7413793103448276</v>
      </c>
      <c r="AL7" s="4" t="s">
        <v>39</v>
      </c>
      <c r="AM7" s="3">
        <v>1515</v>
      </c>
      <c r="AN7" s="3">
        <v>5</v>
      </c>
      <c r="AO7" s="2" t="s">
        <v>190</v>
      </c>
      <c r="AP7" s="2" t="s">
        <v>145</v>
      </c>
      <c r="AQ7" s="3" t="s">
        <v>145</v>
      </c>
      <c r="AR7" s="3" t="s">
        <v>292</v>
      </c>
      <c r="AS7" s="4" t="s">
        <v>201</v>
      </c>
      <c r="AT7" s="5" t="s">
        <v>201</v>
      </c>
      <c r="AU7" s="4">
        <v>9.7189999999999994</v>
      </c>
      <c r="AV7" s="3">
        <v>0.27700000000000002</v>
      </c>
      <c r="AW7" s="4" t="s">
        <v>145</v>
      </c>
      <c r="AX7" s="4" t="s">
        <v>0</v>
      </c>
      <c r="AY7" s="3">
        <v>12.5</v>
      </c>
      <c r="AZ7" s="6" t="s">
        <v>278</v>
      </c>
      <c r="BA7" s="4" t="s">
        <v>272</v>
      </c>
      <c r="BB7" s="4">
        <v>41</v>
      </c>
      <c r="BC7" s="3">
        <v>900</v>
      </c>
      <c r="BD7" s="4" t="s">
        <v>342</v>
      </c>
      <c r="BE7" s="7">
        <v>0</v>
      </c>
      <c r="BF7" s="7">
        <v>0</v>
      </c>
      <c r="BG7" s="7">
        <v>0</v>
      </c>
      <c r="BH7" s="4">
        <v>0</v>
      </c>
      <c r="BI7" s="4">
        <v>13</v>
      </c>
      <c r="BJ7" s="4">
        <v>5</v>
      </c>
      <c r="BK7" s="4">
        <v>50</v>
      </c>
      <c r="BL7" s="4" t="s">
        <v>64</v>
      </c>
      <c r="BM7" s="4" t="s">
        <v>0</v>
      </c>
      <c r="BN7" s="4" t="s">
        <v>145</v>
      </c>
      <c r="BO7" s="4" t="s">
        <v>409</v>
      </c>
      <c r="BP7" s="28" t="s">
        <v>386</v>
      </c>
      <c r="BQ7" s="3">
        <v>1.0589999999999999</v>
      </c>
      <c r="BR7" s="3">
        <v>0.184</v>
      </c>
      <c r="BS7" s="8" t="s">
        <v>1</v>
      </c>
      <c r="BT7" s="3">
        <v>0.56399999999999995</v>
      </c>
      <c r="BU7" s="3">
        <v>0.626</v>
      </c>
      <c r="BV7" s="3">
        <v>1.19</v>
      </c>
      <c r="BW7" s="3" t="s">
        <v>1</v>
      </c>
      <c r="BX7" s="3" t="s">
        <v>1</v>
      </c>
      <c r="BY7" s="3">
        <v>0.32200000000000001</v>
      </c>
      <c r="BZ7" s="3">
        <v>0.59799999999999998</v>
      </c>
    </row>
    <row r="8" spans="1:78" x14ac:dyDescent="0.2">
      <c r="A8" s="3">
        <v>9</v>
      </c>
      <c r="B8" s="3" t="s">
        <v>126</v>
      </c>
      <c r="C8" s="9">
        <v>44304</v>
      </c>
      <c r="D8" s="3" t="s">
        <v>17</v>
      </c>
      <c r="E8" s="4" t="s">
        <v>4</v>
      </c>
      <c r="F8" s="4" t="s">
        <v>151</v>
      </c>
      <c r="G8" s="4" t="s">
        <v>154</v>
      </c>
      <c r="H8" s="6">
        <v>1.0449999999999999</v>
      </c>
      <c r="I8" s="6">
        <v>6.8</v>
      </c>
      <c r="J8" s="6">
        <v>36.4</v>
      </c>
      <c r="K8" s="6">
        <v>47.7</v>
      </c>
      <c r="L8" s="6">
        <v>15.9</v>
      </c>
      <c r="M8" s="4" t="s">
        <v>0</v>
      </c>
      <c r="N8" s="4" t="s">
        <v>151</v>
      </c>
      <c r="O8" s="3">
        <v>40</v>
      </c>
      <c r="P8" s="4" t="s">
        <v>28</v>
      </c>
      <c r="Q8" s="4" t="s">
        <v>0</v>
      </c>
      <c r="R8" s="4" t="s">
        <v>166</v>
      </c>
      <c r="S8" s="17" t="s">
        <v>324</v>
      </c>
      <c r="T8" s="4" t="s">
        <v>304</v>
      </c>
      <c r="U8" s="4" t="s">
        <v>35</v>
      </c>
      <c r="V8" s="4">
        <v>2</v>
      </c>
      <c r="W8" s="4">
        <v>0.9</v>
      </c>
      <c r="X8" s="3">
        <v>0.72499999999999998</v>
      </c>
      <c r="Y8" s="6">
        <v>0.11749999999999999</v>
      </c>
      <c r="Z8" s="19">
        <v>36.700000000000003</v>
      </c>
      <c r="AA8" s="3">
        <v>1.3140000000000001</v>
      </c>
      <c r="AB8" s="4" t="s">
        <v>11</v>
      </c>
      <c r="AC8" s="4">
        <v>4</v>
      </c>
      <c r="AD8" s="4">
        <v>0.3</v>
      </c>
      <c r="AE8" s="21">
        <v>103</v>
      </c>
      <c r="AF8" s="4">
        <v>6</v>
      </c>
      <c r="AG8" s="4" t="s">
        <v>114</v>
      </c>
      <c r="AH8" s="4">
        <v>20</v>
      </c>
      <c r="AI8" s="19">
        <v>8.1</v>
      </c>
      <c r="AJ8" s="19">
        <v>6.5</v>
      </c>
      <c r="AK8" s="20">
        <f>All_data!$AI8/All_data!$AJ8</f>
        <v>1.2461538461538462</v>
      </c>
      <c r="AL8" s="4" t="s">
        <v>39</v>
      </c>
      <c r="AM8" s="3">
        <v>1515</v>
      </c>
      <c r="AN8" s="3">
        <v>5</v>
      </c>
      <c r="AO8" s="2" t="s">
        <v>190</v>
      </c>
      <c r="AP8" s="2" t="s">
        <v>145</v>
      </c>
      <c r="AQ8" s="3" t="s">
        <v>145</v>
      </c>
      <c r="AR8" s="3" t="s">
        <v>292</v>
      </c>
      <c r="AS8" s="4" t="s">
        <v>202</v>
      </c>
      <c r="AT8" s="5" t="s">
        <v>202</v>
      </c>
      <c r="AU8" s="4">
        <v>0.70299999999999996</v>
      </c>
      <c r="AV8" s="3">
        <v>0.26700000000000002</v>
      </c>
      <c r="AW8" s="4" t="s">
        <v>145</v>
      </c>
      <c r="AX8" s="4" t="s">
        <v>0</v>
      </c>
      <c r="AY8" s="3">
        <v>61.5</v>
      </c>
      <c r="AZ8" s="6" t="s">
        <v>1</v>
      </c>
      <c r="BA8" s="4" t="s">
        <v>272</v>
      </c>
      <c r="BB8" s="4">
        <v>1</v>
      </c>
      <c r="BC8" s="3">
        <v>900</v>
      </c>
      <c r="BD8" s="4" t="s">
        <v>342</v>
      </c>
      <c r="BE8" s="7">
        <v>11</v>
      </c>
      <c r="BF8" s="7">
        <v>11</v>
      </c>
      <c r="BG8" s="7">
        <v>0</v>
      </c>
      <c r="BH8" s="4">
        <v>0</v>
      </c>
      <c r="BI8" s="4">
        <v>70</v>
      </c>
      <c r="BJ8" s="4">
        <v>25</v>
      </c>
      <c r="BK8" s="4">
        <v>50</v>
      </c>
      <c r="BL8" s="4" t="s">
        <v>64</v>
      </c>
      <c r="BM8" s="4" t="s">
        <v>0</v>
      </c>
      <c r="BN8" s="4" t="s">
        <v>145</v>
      </c>
      <c r="BO8" s="4" t="s">
        <v>410</v>
      </c>
      <c r="BP8" s="28" t="s">
        <v>386</v>
      </c>
      <c r="BQ8" s="3">
        <v>0.94299999999999995</v>
      </c>
      <c r="BR8" s="3">
        <v>5.3999999999999999E-2</v>
      </c>
      <c r="BS8" s="8">
        <v>0.16700000000000001</v>
      </c>
      <c r="BT8" s="3">
        <v>0.56999999999999995</v>
      </c>
      <c r="BU8" s="3">
        <v>7.7160000000000002</v>
      </c>
      <c r="BV8" s="3">
        <v>8.2859999999999996</v>
      </c>
      <c r="BW8" s="3">
        <v>0.06</v>
      </c>
      <c r="BX8" s="3">
        <v>0.27</v>
      </c>
      <c r="BY8" s="3">
        <v>0.33500000000000002</v>
      </c>
      <c r="BZ8" s="3">
        <v>1.077</v>
      </c>
    </row>
    <row r="9" spans="1:78" x14ac:dyDescent="0.2">
      <c r="A9" s="3">
        <v>10</v>
      </c>
      <c r="B9" s="3" t="s">
        <v>126</v>
      </c>
      <c r="C9" s="9">
        <v>44318</v>
      </c>
      <c r="D9" s="3" t="s">
        <v>21</v>
      </c>
      <c r="E9" s="4" t="s">
        <v>16</v>
      </c>
      <c r="F9" s="4" t="s">
        <v>151</v>
      </c>
      <c r="G9" s="4" t="s">
        <v>154</v>
      </c>
      <c r="H9" s="6">
        <v>1.024</v>
      </c>
      <c r="I9" s="6">
        <v>6.87</v>
      </c>
      <c r="J9" s="6">
        <v>36.4</v>
      </c>
      <c r="K9" s="6">
        <v>47.7</v>
      </c>
      <c r="L9" s="6">
        <v>15.9</v>
      </c>
      <c r="M9" s="4" t="s">
        <v>0</v>
      </c>
      <c r="N9" s="4" t="s">
        <v>151</v>
      </c>
      <c r="O9" s="3">
        <v>40</v>
      </c>
      <c r="P9" s="4" t="s">
        <v>28</v>
      </c>
      <c r="Q9" s="4" t="s">
        <v>171</v>
      </c>
      <c r="R9" s="4" t="s">
        <v>164</v>
      </c>
      <c r="S9" s="17" t="s">
        <v>324</v>
      </c>
      <c r="T9" s="5" t="s">
        <v>15</v>
      </c>
      <c r="U9" s="4" t="s">
        <v>35</v>
      </c>
      <c r="V9" s="4">
        <v>5</v>
      </c>
      <c r="W9" s="4">
        <v>0.8</v>
      </c>
      <c r="X9" s="3">
        <v>0.79500000000000004</v>
      </c>
      <c r="Y9" s="6">
        <v>0.115</v>
      </c>
      <c r="Z9" s="19">
        <v>26</v>
      </c>
      <c r="AA9" s="3">
        <v>1.3140000000000001</v>
      </c>
      <c r="AB9" s="4" t="s">
        <v>11</v>
      </c>
      <c r="AC9" s="4">
        <v>3</v>
      </c>
      <c r="AD9" s="4">
        <v>0.3</v>
      </c>
      <c r="AE9" s="22">
        <v>161</v>
      </c>
      <c r="AF9" s="4">
        <v>6</v>
      </c>
      <c r="AG9" s="4" t="s">
        <v>114</v>
      </c>
      <c r="AH9" s="4">
        <v>15</v>
      </c>
      <c r="AI9" s="19">
        <v>9.6</v>
      </c>
      <c r="AJ9" s="19">
        <v>6.7</v>
      </c>
      <c r="AK9" s="20">
        <f>All_data!$AI9/All_data!$AJ9</f>
        <v>1.4328358208955223</v>
      </c>
      <c r="AL9" s="4" t="s">
        <v>39</v>
      </c>
      <c r="AM9" s="3">
        <v>1475</v>
      </c>
      <c r="AN9" s="3">
        <v>5</v>
      </c>
      <c r="AO9" s="2" t="s">
        <v>192</v>
      </c>
      <c r="AP9" s="2" t="s">
        <v>145</v>
      </c>
      <c r="AQ9" s="3" t="s">
        <v>145</v>
      </c>
      <c r="AR9" s="3" t="s">
        <v>292</v>
      </c>
      <c r="AS9" s="4" t="s">
        <v>200</v>
      </c>
      <c r="AT9" s="5" t="s">
        <v>200</v>
      </c>
      <c r="AU9" s="4">
        <v>1.0740000000000001</v>
      </c>
      <c r="AV9" s="3">
        <v>0.26400000000000001</v>
      </c>
      <c r="AW9" s="4" t="s">
        <v>145</v>
      </c>
      <c r="AX9" s="4" t="s">
        <v>0</v>
      </c>
      <c r="AY9" s="3">
        <v>80.599999999999994</v>
      </c>
      <c r="AZ9" s="6" t="s">
        <v>278</v>
      </c>
      <c r="BA9" s="4" t="s">
        <v>272</v>
      </c>
      <c r="BB9" s="4">
        <v>32</v>
      </c>
      <c r="BC9" s="3">
        <v>900</v>
      </c>
      <c r="BD9" s="4" t="s">
        <v>341</v>
      </c>
      <c r="BE9" s="7">
        <v>0</v>
      </c>
      <c r="BF9" s="7">
        <v>0</v>
      </c>
      <c r="BG9" s="7">
        <v>0</v>
      </c>
      <c r="BH9" s="4">
        <v>0</v>
      </c>
      <c r="BI9" s="4">
        <v>54</v>
      </c>
      <c r="BJ9" s="4">
        <v>48</v>
      </c>
      <c r="BK9" s="4">
        <v>50</v>
      </c>
      <c r="BL9" s="4" t="s">
        <v>64</v>
      </c>
      <c r="BM9" s="4" t="s">
        <v>0</v>
      </c>
      <c r="BN9" s="4" t="s">
        <v>145</v>
      </c>
      <c r="BO9" s="4" t="s">
        <v>408</v>
      </c>
      <c r="BP9" s="28" t="s">
        <v>386</v>
      </c>
      <c r="BQ9" s="3">
        <v>1.0620000000000001</v>
      </c>
      <c r="BR9" s="3">
        <v>0.13900000000000001</v>
      </c>
      <c r="BS9" s="8">
        <v>0.22800000000000001</v>
      </c>
      <c r="BT9" s="3">
        <v>0.44</v>
      </c>
      <c r="BU9" s="3">
        <v>2.1890000000000001</v>
      </c>
      <c r="BV9" s="3">
        <v>2.629</v>
      </c>
      <c r="BW9" s="3">
        <v>0.08</v>
      </c>
      <c r="BX9" s="3">
        <v>0.34</v>
      </c>
      <c r="BY9" s="3">
        <v>0.38900000000000001</v>
      </c>
      <c r="BZ9" s="3">
        <v>1.3440000000000001</v>
      </c>
    </row>
    <row r="10" spans="1:78" x14ac:dyDescent="0.2">
      <c r="A10" s="3">
        <v>11</v>
      </c>
      <c r="B10" s="3" t="s">
        <v>126</v>
      </c>
      <c r="C10" s="9">
        <v>44339</v>
      </c>
      <c r="D10" s="3" t="s">
        <v>13</v>
      </c>
      <c r="E10" s="4" t="s">
        <v>4</v>
      </c>
      <c r="F10" s="4" t="s">
        <v>151</v>
      </c>
      <c r="G10" s="4" t="s">
        <v>154</v>
      </c>
      <c r="H10" s="6">
        <v>1.0449999999999999</v>
      </c>
      <c r="I10" s="6">
        <v>6.8</v>
      </c>
      <c r="J10" s="6">
        <v>36.4</v>
      </c>
      <c r="K10" s="6">
        <v>47.7</v>
      </c>
      <c r="L10" s="6">
        <v>15.9</v>
      </c>
      <c r="M10" s="4" t="s">
        <v>0</v>
      </c>
      <c r="N10" s="4" t="s">
        <v>151</v>
      </c>
      <c r="O10" s="3">
        <v>40</v>
      </c>
      <c r="P10" s="4" t="s">
        <v>28</v>
      </c>
      <c r="Q10" s="4" t="s">
        <v>0</v>
      </c>
      <c r="R10" s="4" t="s">
        <v>167</v>
      </c>
      <c r="S10" s="17" t="s">
        <v>324</v>
      </c>
      <c r="T10" s="4" t="s">
        <v>306</v>
      </c>
      <c r="U10" s="4" t="s">
        <v>35</v>
      </c>
      <c r="V10" s="4">
        <v>2</v>
      </c>
      <c r="W10" s="4">
        <v>1.105</v>
      </c>
      <c r="X10" s="3">
        <v>1.02</v>
      </c>
      <c r="Y10" s="6">
        <f>4.5/40</f>
        <v>0.1125</v>
      </c>
      <c r="Z10" s="19">
        <v>34.799999999999997</v>
      </c>
      <c r="AA10" s="3">
        <v>1.3140000000000001</v>
      </c>
      <c r="AB10" s="4" t="s">
        <v>11</v>
      </c>
      <c r="AC10" s="4">
        <v>3.5</v>
      </c>
      <c r="AD10" s="4">
        <v>0.3</v>
      </c>
      <c r="AE10" s="22">
        <v>161</v>
      </c>
      <c r="AF10" s="4">
        <v>6</v>
      </c>
      <c r="AG10" s="4" t="s">
        <v>114</v>
      </c>
      <c r="AH10" s="4">
        <v>18</v>
      </c>
      <c r="AI10" s="19">
        <v>13.2</v>
      </c>
      <c r="AJ10" s="19">
        <v>9.1999999999999993</v>
      </c>
      <c r="AK10" s="20">
        <f>All_data!$AI10/All_data!$AJ10</f>
        <v>1.4347826086956521</v>
      </c>
      <c r="AL10" s="4" t="s">
        <v>39</v>
      </c>
      <c r="AM10" s="3">
        <v>1515</v>
      </c>
      <c r="AN10" s="3">
        <v>5</v>
      </c>
      <c r="AO10" s="2" t="s">
        <v>190</v>
      </c>
      <c r="AP10" s="2" t="s">
        <v>145</v>
      </c>
      <c r="AQ10" s="3" t="s">
        <v>145</v>
      </c>
      <c r="AR10" s="3" t="s">
        <v>292</v>
      </c>
      <c r="AS10" s="4" t="s">
        <v>203</v>
      </c>
      <c r="AT10" s="5" t="s">
        <v>203</v>
      </c>
      <c r="AU10" s="4">
        <v>1.524</v>
      </c>
      <c r="AV10" s="3" t="s">
        <v>1</v>
      </c>
      <c r="AW10" s="4" t="s">
        <v>145</v>
      </c>
      <c r="AX10" s="4" t="s">
        <v>0</v>
      </c>
      <c r="AY10" s="3">
        <v>87</v>
      </c>
      <c r="AZ10" s="6" t="s">
        <v>279</v>
      </c>
      <c r="BA10" s="4" t="s">
        <v>272</v>
      </c>
      <c r="BB10" s="4">
        <v>7</v>
      </c>
      <c r="BC10" s="3">
        <v>900</v>
      </c>
      <c r="BD10" s="4" t="s">
        <v>343</v>
      </c>
      <c r="BE10" s="7">
        <v>0</v>
      </c>
      <c r="BF10" s="7">
        <v>0</v>
      </c>
      <c r="BG10" s="7">
        <v>0</v>
      </c>
      <c r="BH10" s="4">
        <v>0</v>
      </c>
      <c r="BI10" s="4">
        <v>98</v>
      </c>
      <c r="BJ10" s="4">
        <v>9</v>
      </c>
      <c r="BK10" s="4">
        <v>50</v>
      </c>
      <c r="BL10" s="4" t="s">
        <v>64</v>
      </c>
      <c r="BM10" s="4" t="s">
        <v>0</v>
      </c>
      <c r="BN10" s="4" t="s">
        <v>145</v>
      </c>
      <c r="BO10" s="4" t="s">
        <v>409</v>
      </c>
      <c r="BP10" s="28" t="s">
        <v>386</v>
      </c>
      <c r="BQ10" s="3">
        <v>1.0740000000000001</v>
      </c>
      <c r="BR10" s="3">
        <v>0.152</v>
      </c>
      <c r="BS10" s="8">
        <v>0.19800000000000001</v>
      </c>
      <c r="BT10" s="3">
        <v>0.73899999999999999</v>
      </c>
      <c r="BU10" s="3">
        <v>0.81599999999999995</v>
      </c>
      <c r="BV10" s="3">
        <v>1.5549999999999999</v>
      </c>
      <c r="BW10" s="3">
        <v>0.22</v>
      </c>
      <c r="BX10" s="3">
        <v>0.75</v>
      </c>
      <c r="BY10" s="3" t="s">
        <v>1</v>
      </c>
      <c r="BZ10" s="3" t="s">
        <v>1</v>
      </c>
    </row>
    <row r="11" spans="1:78" x14ac:dyDescent="0.2">
      <c r="A11" s="3">
        <v>12</v>
      </c>
      <c r="B11" s="3" t="s">
        <v>126</v>
      </c>
      <c r="C11" s="9">
        <v>44350</v>
      </c>
      <c r="D11" s="3" t="s">
        <v>30</v>
      </c>
      <c r="E11" s="4" t="s">
        <v>16</v>
      </c>
      <c r="F11" s="4" t="s">
        <v>151</v>
      </c>
      <c r="G11" s="4" t="s">
        <v>154</v>
      </c>
      <c r="H11" s="6">
        <v>1.024</v>
      </c>
      <c r="I11" s="6">
        <v>6.87</v>
      </c>
      <c r="J11" s="6">
        <v>36.4</v>
      </c>
      <c r="K11" s="6">
        <v>47.7</v>
      </c>
      <c r="L11" s="6">
        <v>15.9</v>
      </c>
      <c r="M11" s="4" t="s">
        <v>0</v>
      </c>
      <c r="N11" s="4" t="s">
        <v>151</v>
      </c>
      <c r="O11" s="3">
        <v>40</v>
      </c>
      <c r="P11" s="4" t="s">
        <v>28</v>
      </c>
      <c r="Q11" s="4" t="s">
        <v>0</v>
      </c>
      <c r="R11" s="4" t="s">
        <v>164</v>
      </c>
      <c r="S11" s="17" t="s">
        <v>324</v>
      </c>
      <c r="T11" s="5" t="s">
        <v>15</v>
      </c>
      <c r="U11" s="4" t="s">
        <v>43</v>
      </c>
      <c r="V11" s="4">
        <v>1</v>
      </c>
      <c r="W11" s="4">
        <v>1.07</v>
      </c>
      <c r="X11" s="3">
        <v>1.08</v>
      </c>
      <c r="Y11" s="6">
        <f>4.5/40</f>
        <v>0.1125</v>
      </c>
      <c r="Z11" s="19">
        <v>13.4</v>
      </c>
      <c r="AA11" s="3">
        <v>1.3140000000000001</v>
      </c>
      <c r="AB11" s="4" t="s">
        <v>11</v>
      </c>
      <c r="AC11" s="4">
        <v>3</v>
      </c>
      <c r="AD11" s="4">
        <v>0.3</v>
      </c>
      <c r="AE11" s="22">
        <v>161</v>
      </c>
      <c r="AF11" s="4">
        <v>8</v>
      </c>
      <c r="AG11" s="4" t="s">
        <v>114</v>
      </c>
      <c r="AH11" s="4">
        <v>20</v>
      </c>
      <c r="AI11" s="19">
        <v>8.6999999999999993</v>
      </c>
      <c r="AJ11" s="19">
        <v>8</v>
      </c>
      <c r="AK11" s="20">
        <f>All_data!$AI11/All_data!$AJ11</f>
        <v>1.0874999999999999</v>
      </c>
      <c r="AL11" s="4" t="s">
        <v>39</v>
      </c>
      <c r="AM11" s="3">
        <v>1500</v>
      </c>
      <c r="AN11" s="3">
        <v>5</v>
      </c>
      <c r="AO11" s="2" t="s">
        <v>190</v>
      </c>
      <c r="AP11" s="2" t="s">
        <v>145</v>
      </c>
      <c r="AQ11" s="3" t="s">
        <v>145</v>
      </c>
      <c r="AR11" s="3" t="s">
        <v>292</v>
      </c>
      <c r="AS11" s="4" t="s">
        <v>204</v>
      </c>
      <c r="AT11" s="4" t="s">
        <v>204</v>
      </c>
      <c r="AU11" s="4">
        <v>5.1559999999999997</v>
      </c>
      <c r="AV11" s="3" t="s">
        <v>1</v>
      </c>
      <c r="AW11" s="4" t="s">
        <v>145</v>
      </c>
      <c r="AX11" s="4" t="s">
        <v>150</v>
      </c>
      <c r="AY11" s="3">
        <v>85.6</v>
      </c>
      <c r="AZ11" s="6" t="s">
        <v>279</v>
      </c>
      <c r="BA11" s="4" t="s">
        <v>272</v>
      </c>
      <c r="BB11" s="4">
        <v>92</v>
      </c>
      <c r="BC11" s="3">
        <v>900</v>
      </c>
      <c r="BD11" s="4" t="s">
        <v>343</v>
      </c>
      <c r="BE11" s="7">
        <v>0</v>
      </c>
      <c r="BF11" s="7">
        <v>0</v>
      </c>
      <c r="BG11" s="7">
        <v>0</v>
      </c>
      <c r="BH11" s="4">
        <v>0</v>
      </c>
      <c r="BI11" s="4">
        <v>24</v>
      </c>
      <c r="BJ11" s="4">
        <v>20</v>
      </c>
      <c r="BK11" s="4">
        <v>100</v>
      </c>
      <c r="BL11" s="4" t="s">
        <v>64</v>
      </c>
      <c r="BM11" s="4" t="s">
        <v>0</v>
      </c>
      <c r="BN11" s="4" t="s">
        <v>145</v>
      </c>
      <c r="BO11" s="4" t="s">
        <v>407</v>
      </c>
      <c r="BP11" s="28" t="s">
        <v>387</v>
      </c>
      <c r="BQ11" s="3">
        <v>1.04</v>
      </c>
      <c r="BR11" s="3">
        <v>0.13700000000000001</v>
      </c>
      <c r="BS11" s="8">
        <v>0.36699999999999999</v>
      </c>
      <c r="BT11" s="3">
        <v>0.41599999999999998</v>
      </c>
      <c r="BU11" s="3">
        <v>1.1759999999999999</v>
      </c>
      <c r="BV11" s="3">
        <v>1.5920000000000001</v>
      </c>
      <c r="BW11" s="3">
        <v>0.02</v>
      </c>
      <c r="BX11" s="3">
        <v>0.41</v>
      </c>
      <c r="BY11" s="3">
        <v>0.371</v>
      </c>
      <c r="BZ11" s="3">
        <v>1.2889999999999999</v>
      </c>
    </row>
    <row r="12" spans="1:78" x14ac:dyDescent="0.2">
      <c r="A12" s="3">
        <v>13</v>
      </c>
      <c r="B12" s="3" t="s">
        <v>126</v>
      </c>
      <c r="C12" s="9">
        <v>44362</v>
      </c>
      <c r="D12" s="3" t="s">
        <v>42</v>
      </c>
      <c r="E12" s="4" t="s">
        <v>16</v>
      </c>
      <c r="F12" s="4" t="s">
        <v>151</v>
      </c>
      <c r="G12" s="4" t="s">
        <v>154</v>
      </c>
      <c r="H12" s="6">
        <v>1.024</v>
      </c>
      <c r="I12" s="6">
        <v>6.87</v>
      </c>
      <c r="J12" s="6">
        <v>36.4</v>
      </c>
      <c r="K12" s="6">
        <v>47.7</v>
      </c>
      <c r="L12" s="6">
        <v>15.9</v>
      </c>
      <c r="M12" s="4" t="s">
        <v>0</v>
      </c>
      <c r="N12" s="4" t="s">
        <v>151</v>
      </c>
      <c r="O12" s="3">
        <v>40</v>
      </c>
      <c r="P12" s="4" t="s">
        <v>28</v>
      </c>
      <c r="Q12" s="4" t="s">
        <v>0</v>
      </c>
      <c r="R12" s="4" t="s">
        <v>164</v>
      </c>
      <c r="S12" s="17" t="s">
        <v>324</v>
      </c>
      <c r="T12" s="4" t="s">
        <v>307</v>
      </c>
      <c r="U12" s="4" t="s">
        <v>43</v>
      </c>
      <c r="V12" s="4">
        <v>2</v>
      </c>
      <c r="W12" s="4">
        <v>1.07</v>
      </c>
      <c r="X12" s="3">
        <v>0.95</v>
      </c>
      <c r="Y12" s="6">
        <f>4.5/40</f>
        <v>0.1125</v>
      </c>
      <c r="Z12" s="19">
        <v>24</v>
      </c>
      <c r="AA12" s="3">
        <v>1.3140000000000001</v>
      </c>
      <c r="AB12" s="4" t="s">
        <v>11</v>
      </c>
      <c r="AC12" s="4">
        <v>3</v>
      </c>
      <c r="AD12" s="4">
        <v>0.3</v>
      </c>
      <c r="AE12" s="22">
        <v>195</v>
      </c>
      <c r="AF12" s="4">
        <v>8</v>
      </c>
      <c r="AG12" s="4" t="s">
        <v>114</v>
      </c>
      <c r="AH12" s="4">
        <v>20</v>
      </c>
      <c r="AI12" s="19">
        <v>12.2</v>
      </c>
      <c r="AJ12" s="20">
        <v>6.39</v>
      </c>
      <c r="AK12" s="20">
        <f>All_data!$AI12/All_data!$AJ12</f>
        <v>1.9092331768388107</v>
      </c>
      <c r="AL12" s="4" t="s">
        <v>39</v>
      </c>
      <c r="AM12" s="3">
        <v>1500</v>
      </c>
      <c r="AN12" s="3">
        <v>5</v>
      </c>
      <c r="AO12" s="2" t="s">
        <v>190</v>
      </c>
      <c r="AP12" s="2" t="s">
        <v>145</v>
      </c>
      <c r="AQ12" s="3" t="s">
        <v>145</v>
      </c>
      <c r="AR12" s="3" t="s">
        <v>292</v>
      </c>
      <c r="AS12" s="4" t="s">
        <v>205</v>
      </c>
      <c r="AT12" s="4" t="s">
        <v>205</v>
      </c>
      <c r="AU12" s="4">
        <v>2.48</v>
      </c>
      <c r="AV12" s="3" t="s">
        <v>1</v>
      </c>
      <c r="AW12" s="4" t="s">
        <v>145</v>
      </c>
      <c r="AX12" s="4" t="s">
        <v>0</v>
      </c>
      <c r="AY12" s="3">
        <v>86.5</v>
      </c>
      <c r="AZ12" s="6" t="s">
        <v>280</v>
      </c>
      <c r="BA12" s="4" t="s">
        <v>272</v>
      </c>
      <c r="BB12" s="4" t="s">
        <v>1</v>
      </c>
      <c r="BC12" s="3">
        <v>900</v>
      </c>
      <c r="BD12" s="4" t="s">
        <v>344</v>
      </c>
      <c r="BE12" s="7">
        <v>1</v>
      </c>
      <c r="BF12" s="7">
        <v>1</v>
      </c>
      <c r="BG12" s="7">
        <v>0</v>
      </c>
      <c r="BH12" s="4">
        <v>0</v>
      </c>
      <c r="BI12" s="4">
        <v>25</v>
      </c>
      <c r="BJ12" s="4">
        <v>8</v>
      </c>
      <c r="BK12" s="4">
        <v>100</v>
      </c>
      <c r="BL12" s="4" t="s">
        <v>64</v>
      </c>
      <c r="BM12" s="4" t="s">
        <v>0</v>
      </c>
      <c r="BN12" s="4" t="s">
        <v>145</v>
      </c>
      <c r="BO12" s="4" t="s">
        <v>407</v>
      </c>
      <c r="BP12" s="28" t="s">
        <v>387</v>
      </c>
      <c r="BQ12" s="3">
        <v>1.0760000000000001</v>
      </c>
      <c r="BR12" s="3">
        <v>0.23699999999999999</v>
      </c>
      <c r="BS12" s="8">
        <v>0.22700000000000001</v>
      </c>
      <c r="BT12" s="3">
        <v>0.61099999999999999</v>
      </c>
      <c r="BU12" s="3">
        <v>0.46500000000000002</v>
      </c>
      <c r="BV12" s="3">
        <v>1.0760000000000001</v>
      </c>
      <c r="BW12" s="3">
        <v>0.04</v>
      </c>
      <c r="BX12" s="3">
        <v>0.28000000000000003</v>
      </c>
      <c r="BY12" s="3">
        <v>0.29799999999999999</v>
      </c>
      <c r="BZ12" s="3">
        <v>1.129</v>
      </c>
    </row>
    <row r="13" spans="1:78" x14ac:dyDescent="0.2">
      <c r="A13" s="3">
        <v>14</v>
      </c>
      <c r="B13" s="3" t="s">
        <v>126</v>
      </c>
      <c r="C13" s="9">
        <v>44375</v>
      </c>
      <c r="D13" s="3" t="s">
        <v>12</v>
      </c>
      <c r="E13" s="4" t="s">
        <v>5</v>
      </c>
      <c r="F13" s="4" t="s">
        <v>152</v>
      </c>
      <c r="G13" s="4" t="s">
        <v>154</v>
      </c>
      <c r="H13" s="6">
        <v>1.0580000000000001</v>
      </c>
      <c r="I13" s="6">
        <v>5.75</v>
      </c>
      <c r="J13" s="6">
        <v>36.200000000000003</v>
      </c>
      <c r="K13" s="6">
        <v>47.8</v>
      </c>
      <c r="L13" s="6">
        <v>15.9</v>
      </c>
      <c r="M13" s="4" t="s">
        <v>0</v>
      </c>
      <c r="N13" s="4" t="s">
        <v>152</v>
      </c>
      <c r="O13" s="3">
        <v>70</v>
      </c>
      <c r="P13" s="4" t="s">
        <v>6</v>
      </c>
      <c r="Q13" s="4" t="s">
        <v>0</v>
      </c>
      <c r="R13" s="4" t="s">
        <v>164</v>
      </c>
      <c r="S13" s="17" t="s">
        <v>324</v>
      </c>
      <c r="T13" s="5" t="s">
        <v>15</v>
      </c>
      <c r="U13" s="4" t="s">
        <v>43</v>
      </c>
      <c r="V13" s="4">
        <v>6</v>
      </c>
      <c r="W13" s="4">
        <v>0.9</v>
      </c>
      <c r="X13" s="3">
        <v>0.93500000000000005</v>
      </c>
      <c r="Y13" s="6">
        <v>0.106667</v>
      </c>
      <c r="Z13" s="19">
        <v>0</v>
      </c>
      <c r="AA13" s="3">
        <v>1.0369999999999999</v>
      </c>
      <c r="AB13" s="4" t="s">
        <v>11</v>
      </c>
      <c r="AC13" s="4">
        <v>4</v>
      </c>
      <c r="AD13" s="4">
        <v>0.3</v>
      </c>
      <c r="AE13" s="22">
        <v>161</v>
      </c>
      <c r="AF13" s="4">
        <v>6</v>
      </c>
      <c r="AG13" s="4" t="s">
        <v>145</v>
      </c>
      <c r="AH13" s="4">
        <v>20</v>
      </c>
      <c r="AI13" s="19">
        <v>11.2</v>
      </c>
      <c r="AJ13" s="19">
        <v>10.7</v>
      </c>
      <c r="AK13" s="20">
        <f>All_data!$AI13/All_data!$AJ13</f>
        <v>1.0467289719626167</v>
      </c>
      <c r="AL13" s="4" t="s">
        <v>39</v>
      </c>
      <c r="AM13" s="3">
        <v>1415</v>
      </c>
      <c r="AN13" s="3">
        <v>5</v>
      </c>
      <c r="AO13" s="2" t="s">
        <v>190</v>
      </c>
      <c r="AP13" s="2" t="s">
        <v>145</v>
      </c>
      <c r="AQ13" s="3" t="s">
        <v>145</v>
      </c>
      <c r="AR13" s="3" t="s">
        <v>292</v>
      </c>
      <c r="AS13" s="4" t="s">
        <v>206</v>
      </c>
      <c r="AT13" s="4" t="s">
        <v>206</v>
      </c>
      <c r="AU13" s="4">
        <v>1.665</v>
      </c>
      <c r="AV13" s="3" t="s">
        <v>1</v>
      </c>
      <c r="AW13" s="4" t="s">
        <v>145</v>
      </c>
      <c r="AX13" s="4" t="s">
        <v>0</v>
      </c>
      <c r="AY13" s="3">
        <v>27.5</v>
      </c>
      <c r="AZ13" s="6" t="s">
        <v>1</v>
      </c>
      <c r="BA13" s="4" t="s">
        <v>272</v>
      </c>
      <c r="BB13" s="4">
        <v>32</v>
      </c>
      <c r="BC13" s="3">
        <v>900</v>
      </c>
      <c r="BD13" s="4" t="s">
        <v>341</v>
      </c>
      <c r="BE13" s="7">
        <v>0</v>
      </c>
      <c r="BF13" s="7">
        <v>0</v>
      </c>
      <c r="BG13" s="7">
        <v>0</v>
      </c>
      <c r="BH13" s="4">
        <v>0</v>
      </c>
      <c r="BI13" s="4">
        <v>146</v>
      </c>
      <c r="BJ13" s="4">
        <v>105</v>
      </c>
      <c r="BK13" s="4">
        <v>100</v>
      </c>
      <c r="BL13" s="4" t="s">
        <v>46</v>
      </c>
      <c r="BM13" s="4" t="s">
        <v>0</v>
      </c>
      <c r="BN13" s="4" t="s">
        <v>145</v>
      </c>
      <c r="BO13" s="4" t="s">
        <v>408</v>
      </c>
      <c r="BP13" s="28" t="s">
        <v>386</v>
      </c>
      <c r="BQ13" s="3">
        <v>1.05</v>
      </c>
      <c r="BR13" s="3">
        <v>4.5999999999999999E-2</v>
      </c>
      <c r="BS13" s="8" t="s">
        <v>1</v>
      </c>
      <c r="BT13" s="3">
        <v>0.56000000000000005</v>
      </c>
      <c r="BU13" s="3">
        <v>4.87</v>
      </c>
      <c r="BV13" s="3">
        <v>5.43</v>
      </c>
      <c r="BW13" s="3">
        <v>0.02</v>
      </c>
      <c r="BX13" s="3">
        <v>0.45</v>
      </c>
      <c r="BY13" s="3" t="s">
        <v>1</v>
      </c>
      <c r="BZ13" s="3" t="s">
        <v>1</v>
      </c>
    </row>
    <row r="14" spans="1:78" x14ac:dyDescent="0.2">
      <c r="A14" s="3">
        <v>15</v>
      </c>
      <c r="B14" s="3" t="s">
        <v>126</v>
      </c>
      <c r="C14" s="9">
        <v>44405</v>
      </c>
      <c r="D14" s="3" t="s">
        <v>7</v>
      </c>
      <c r="E14" s="4" t="s">
        <v>4</v>
      </c>
      <c r="F14" s="4" t="s">
        <v>151</v>
      </c>
      <c r="G14" s="4" t="s">
        <v>154</v>
      </c>
      <c r="H14" s="6">
        <v>1.0449999999999999</v>
      </c>
      <c r="I14" s="6">
        <v>6.8</v>
      </c>
      <c r="J14" s="6">
        <v>36.4</v>
      </c>
      <c r="K14" s="6">
        <v>47.7</v>
      </c>
      <c r="L14" s="6">
        <v>15.9</v>
      </c>
      <c r="M14" s="4" t="s">
        <v>0</v>
      </c>
      <c r="N14" s="4" t="s">
        <v>151</v>
      </c>
      <c r="O14" s="3">
        <v>40</v>
      </c>
      <c r="P14" s="4" t="s">
        <v>28</v>
      </c>
      <c r="Q14" s="4" t="s">
        <v>0</v>
      </c>
      <c r="R14" s="4" t="s">
        <v>167</v>
      </c>
      <c r="S14" s="17" t="s">
        <v>324</v>
      </c>
      <c r="T14" s="4" t="s">
        <v>306</v>
      </c>
      <c r="U14" s="4" t="s">
        <v>43</v>
      </c>
      <c r="V14" s="4">
        <v>2</v>
      </c>
      <c r="W14" s="4">
        <v>1.085</v>
      </c>
      <c r="X14" s="3">
        <v>1.01</v>
      </c>
      <c r="Y14" s="6">
        <f>4.5/40</f>
        <v>0.1125</v>
      </c>
      <c r="Z14" s="19">
        <v>24.1</v>
      </c>
      <c r="AA14" s="3">
        <v>1.3140000000000001</v>
      </c>
      <c r="AB14" s="4" t="s">
        <v>45</v>
      </c>
      <c r="AC14" s="4" t="s">
        <v>1</v>
      </c>
      <c r="AD14" s="4" t="s">
        <v>1</v>
      </c>
      <c r="AE14" t="s">
        <v>1</v>
      </c>
      <c r="AF14" s="4" t="s">
        <v>1</v>
      </c>
      <c r="AG14" s="4" t="s">
        <v>1</v>
      </c>
      <c r="AH14" s="4">
        <v>16</v>
      </c>
      <c r="AI14" s="19">
        <v>13.5</v>
      </c>
      <c r="AJ14" s="19">
        <v>9.9</v>
      </c>
      <c r="AK14" s="20">
        <f>All_data!$AI14/All_data!$AJ14</f>
        <v>1.3636363636363635</v>
      </c>
      <c r="AL14" s="4" t="s">
        <v>39</v>
      </c>
      <c r="AM14" s="3">
        <v>1515</v>
      </c>
      <c r="AN14" s="3">
        <v>5</v>
      </c>
      <c r="AO14" s="2" t="s">
        <v>190</v>
      </c>
      <c r="AP14" s="2" t="s">
        <v>145</v>
      </c>
      <c r="AQ14" s="3" t="s">
        <v>145</v>
      </c>
      <c r="AR14" s="3" t="s">
        <v>292</v>
      </c>
      <c r="AS14" s="4" t="s">
        <v>207</v>
      </c>
      <c r="AT14" s="4" t="s">
        <v>207</v>
      </c>
      <c r="AU14" s="4">
        <v>1.415</v>
      </c>
      <c r="AV14" s="3">
        <v>0.27600000000000002</v>
      </c>
      <c r="AW14" s="4" t="s">
        <v>145</v>
      </c>
      <c r="AX14" s="4" t="s">
        <v>0</v>
      </c>
      <c r="AY14" s="3">
        <v>86.8</v>
      </c>
      <c r="AZ14" s="6" t="s">
        <v>281</v>
      </c>
      <c r="BA14" s="4" t="s">
        <v>273</v>
      </c>
      <c r="BB14" s="4">
        <v>77</v>
      </c>
      <c r="BC14" s="3">
        <v>900</v>
      </c>
      <c r="BD14" s="4" t="s">
        <v>345</v>
      </c>
      <c r="BE14" s="7">
        <v>0</v>
      </c>
      <c r="BF14" s="7">
        <v>0</v>
      </c>
      <c r="BG14" s="7">
        <v>0</v>
      </c>
      <c r="BH14" s="4">
        <v>0</v>
      </c>
      <c r="BI14" s="4">
        <v>218</v>
      </c>
      <c r="BJ14" s="4">
        <v>5</v>
      </c>
      <c r="BK14" s="4">
        <v>100</v>
      </c>
      <c r="BL14" s="4" t="s">
        <v>64</v>
      </c>
      <c r="BM14" s="4" t="s">
        <v>0</v>
      </c>
      <c r="BN14" s="4" t="s">
        <v>145</v>
      </c>
      <c r="BO14" s="4" t="s">
        <v>407</v>
      </c>
      <c r="BP14" s="28" t="s">
        <v>387</v>
      </c>
      <c r="BQ14" s="3">
        <v>1.0549999999999999</v>
      </c>
      <c r="BR14" s="3">
        <v>0.26300000000000001</v>
      </c>
      <c r="BS14" s="8">
        <v>0.26700000000000002</v>
      </c>
      <c r="BT14" s="3">
        <v>0.45300000000000001</v>
      </c>
      <c r="BU14" s="3">
        <v>0.55000000000000004</v>
      </c>
      <c r="BV14" s="3">
        <v>1.0029999999999999</v>
      </c>
      <c r="BW14" s="3">
        <v>0.08</v>
      </c>
      <c r="BX14" s="3">
        <v>0.39</v>
      </c>
      <c r="BY14" s="3">
        <v>0.316</v>
      </c>
      <c r="BZ14" s="3">
        <v>0.92200000000000004</v>
      </c>
    </row>
    <row r="15" spans="1:78" x14ac:dyDescent="0.2">
      <c r="A15" s="3">
        <v>16</v>
      </c>
      <c r="B15" s="3" t="s">
        <v>126</v>
      </c>
      <c r="C15" s="9">
        <v>44411</v>
      </c>
      <c r="D15" s="9" t="s">
        <v>2</v>
      </c>
      <c r="E15" s="4" t="s">
        <v>4</v>
      </c>
      <c r="F15" s="4" t="s">
        <v>151</v>
      </c>
      <c r="G15" s="4" t="s">
        <v>154</v>
      </c>
      <c r="H15" s="6">
        <v>1.0449999999999999</v>
      </c>
      <c r="I15" s="6">
        <v>6.8</v>
      </c>
      <c r="J15" s="6">
        <v>36.4</v>
      </c>
      <c r="K15" s="6">
        <v>47.7</v>
      </c>
      <c r="L15" s="6">
        <v>15.9</v>
      </c>
      <c r="M15" s="4" t="s">
        <v>0</v>
      </c>
      <c r="N15" s="4" t="s">
        <v>151</v>
      </c>
      <c r="O15" s="3">
        <v>40</v>
      </c>
      <c r="P15" s="4" t="s">
        <v>28</v>
      </c>
      <c r="Q15" s="4" t="s">
        <v>172</v>
      </c>
      <c r="R15" s="4" t="s">
        <v>164</v>
      </c>
      <c r="S15" s="17" t="s">
        <v>324</v>
      </c>
      <c r="T15" s="5" t="s">
        <v>15</v>
      </c>
      <c r="U15" s="4" t="s">
        <v>43</v>
      </c>
      <c r="V15" s="4">
        <v>1</v>
      </c>
      <c r="W15" s="4">
        <v>1.0249999999999999</v>
      </c>
      <c r="X15" s="3">
        <v>0.99</v>
      </c>
      <c r="Y15" s="6">
        <f>5.5/40</f>
        <v>0.13750000000000001</v>
      </c>
      <c r="Z15" s="19">
        <v>16.8</v>
      </c>
      <c r="AA15" s="3">
        <v>1.3140000000000001</v>
      </c>
      <c r="AB15" s="4" t="s">
        <v>45</v>
      </c>
      <c r="AC15" s="4" t="s">
        <v>1</v>
      </c>
      <c r="AD15" s="4" t="s">
        <v>1</v>
      </c>
      <c r="AE15" t="s">
        <v>1</v>
      </c>
      <c r="AF15" s="4" t="s">
        <v>1</v>
      </c>
      <c r="AG15" s="4" t="s">
        <v>1</v>
      </c>
      <c r="AH15" s="4">
        <v>12</v>
      </c>
      <c r="AI15" s="19">
        <v>13.2</v>
      </c>
      <c r="AJ15" s="19">
        <v>11.5</v>
      </c>
      <c r="AK15" s="20">
        <f>All_data!$AI15/All_data!$AJ15</f>
        <v>1.1478260869565218</v>
      </c>
      <c r="AL15" s="4" t="s">
        <v>39</v>
      </c>
      <c r="AM15" s="3">
        <v>1515</v>
      </c>
      <c r="AN15" s="3">
        <v>5</v>
      </c>
      <c r="AO15" s="2" t="s">
        <v>190</v>
      </c>
      <c r="AP15" s="2" t="s">
        <v>145</v>
      </c>
      <c r="AQ15" s="3" t="s">
        <v>145</v>
      </c>
      <c r="AR15" s="3" t="s">
        <v>292</v>
      </c>
      <c r="AS15" s="4" t="s">
        <v>208</v>
      </c>
      <c r="AT15" s="4" t="s">
        <v>208</v>
      </c>
      <c r="AU15" s="4">
        <v>1.59</v>
      </c>
      <c r="AV15" s="3">
        <v>0.26100000000000001</v>
      </c>
      <c r="AW15" s="4" t="s">
        <v>145</v>
      </c>
      <c r="AX15" s="4" t="s">
        <v>0</v>
      </c>
      <c r="AY15" s="3">
        <v>84.9</v>
      </c>
      <c r="AZ15" s="6" t="s">
        <v>276</v>
      </c>
      <c r="BA15" s="4" t="s">
        <v>273</v>
      </c>
      <c r="BB15" s="4">
        <v>77</v>
      </c>
      <c r="BC15" s="3">
        <v>900</v>
      </c>
      <c r="BD15" s="4" t="s">
        <v>345</v>
      </c>
      <c r="BE15" s="7">
        <v>0</v>
      </c>
      <c r="BF15" s="7">
        <v>0</v>
      </c>
      <c r="BG15" s="7">
        <v>0</v>
      </c>
      <c r="BH15" s="4">
        <v>0</v>
      </c>
      <c r="BI15" s="4">
        <v>258</v>
      </c>
      <c r="BJ15" s="4">
        <v>11</v>
      </c>
      <c r="BK15" s="4">
        <v>100</v>
      </c>
      <c r="BL15" s="4" t="s">
        <v>64</v>
      </c>
      <c r="BM15" s="4" t="s">
        <v>0</v>
      </c>
      <c r="BN15" s="4" t="s">
        <v>145</v>
      </c>
      <c r="BO15" s="4" t="s">
        <v>410</v>
      </c>
      <c r="BP15" s="28" t="s">
        <v>387</v>
      </c>
      <c r="BQ15" s="3">
        <v>1.0660000000000001</v>
      </c>
      <c r="BR15" s="3">
        <v>0.21</v>
      </c>
      <c r="BS15" s="8">
        <v>0.19700000000000001</v>
      </c>
      <c r="BT15" s="3">
        <v>0.53500000000000003</v>
      </c>
      <c r="BU15" s="3">
        <v>0.69</v>
      </c>
      <c r="BV15" s="3">
        <v>1.2250000000000001</v>
      </c>
      <c r="BW15" s="3">
        <v>0.05</v>
      </c>
      <c r="BX15" s="3">
        <v>0.42</v>
      </c>
      <c r="BY15" s="3">
        <v>0.35199999999999998</v>
      </c>
      <c r="BZ15" s="3">
        <v>1.105</v>
      </c>
    </row>
    <row r="16" spans="1:78" x14ac:dyDescent="0.2">
      <c r="A16" s="3">
        <v>17</v>
      </c>
      <c r="B16" s="3" t="s">
        <v>126</v>
      </c>
      <c r="C16" s="9">
        <v>44423</v>
      </c>
      <c r="D16" s="3" t="s">
        <v>47</v>
      </c>
      <c r="E16" s="4" t="s">
        <v>16</v>
      </c>
      <c r="F16" s="4" t="s">
        <v>151</v>
      </c>
      <c r="G16" s="4" t="s">
        <v>154</v>
      </c>
      <c r="H16" s="6">
        <v>1.024</v>
      </c>
      <c r="I16" s="6">
        <v>6.87</v>
      </c>
      <c r="J16" s="6">
        <v>36.4</v>
      </c>
      <c r="K16" s="6">
        <v>47.7</v>
      </c>
      <c r="L16" s="6">
        <v>15.9</v>
      </c>
      <c r="M16" s="4" t="s">
        <v>0</v>
      </c>
      <c r="N16" s="4" t="s">
        <v>151</v>
      </c>
      <c r="O16" s="3">
        <v>40</v>
      </c>
      <c r="P16" s="4" t="s">
        <v>44</v>
      </c>
      <c r="Q16" s="4" t="s">
        <v>0</v>
      </c>
      <c r="R16" s="4" t="s">
        <v>164</v>
      </c>
      <c r="S16" s="17" t="s">
        <v>325</v>
      </c>
      <c r="T16" s="4" t="s">
        <v>308</v>
      </c>
      <c r="U16" s="4" t="s">
        <v>35</v>
      </c>
      <c r="V16" s="4">
        <v>2</v>
      </c>
      <c r="W16" s="4">
        <v>0.8</v>
      </c>
      <c r="X16" s="3">
        <v>0.71499999999999997</v>
      </c>
      <c r="Y16" s="6">
        <v>0.125</v>
      </c>
      <c r="Z16" s="19">
        <v>24.2</v>
      </c>
      <c r="AA16" s="3">
        <v>0.85899999999999999</v>
      </c>
      <c r="AB16" s="4" t="s">
        <v>11</v>
      </c>
      <c r="AC16" s="4">
        <v>5</v>
      </c>
      <c r="AD16" s="4">
        <v>0.3</v>
      </c>
      <c r="AE16" s="22">
        <v>132</v>
      </c>
      <c r="AF16" s="4">
        <v>8</v>
      </c>
      <c r="AG16" s="4" t="s">
        <v>114</v>
      </c>
      <c r="AH16" s="4">
        <v>12</v>
      </c>
      <c r="AI16" s="19">
        <v>15.4</v>
      </c>
      <c r="AJ16" s="19">
        <v>6</v>
      </c>
      <c r="AK16" s="20">
        <f>All_data!$AI16/All_data!$AJ16</f>
        <v>2.5666666666666669</v>
      </c>
      <c r="AL16" s="4" t="s">
        <v>39</v>
      </c>
      <c r="AM16" s="3">
        <v>1500</v>
      </c>
      <c r="AN16" s="3">
        <v>5</v>
      </c>
      <c r="AO16" s="2" t="s">
        <v>190</v>
      </c>
      <c r="AP16" s="2" t="s">
        <v>145</v>
      </c>
      <c r="AQ16" s="3" t="s">
        <v>145</v>
      </c>
      <c r="AR16" s="3" t="s">
        <v>292</v>
      </c>
      <c r="AS16" s="4" t="s">
        <v>209</v>
      </c>
      <c r="AT16" s="5" t="s">
        <v>210</v>
      </c>
      <c r="AU16" s="4">
        <v>4.6150000000000002</v>
      </c>
      <c r="AV16" s="3">
        <v>0.26200000000000001</v>
      </c>
      <c r="AW16" s="4" t="s">
        <v>145</v>
      </c>
      <c r="AX16" s="4" t="s">
        <v>0</v>
      </c>
      <c r="AY16" s="3">
        <v>36</v>
      </c>
      <c r="AZ16" s="6" t="s">
        <v>1</v>
      </c>
      <c r="BA16" s="4" t="s">
        <v>272</v>
      </c>
      <c r="BB16" s="4">
        <v>1</v>
      </c>
      <c r="BC16" s="3">
        <v>900</v>
      </c>
      <c r="BD16" s="4" t="s">
        <v>346</v>
      </c>
      <c r="BE16" s="7">
        <v>11</v>
      </c>
      <c r="BF16" s="7">
        <v>14</v>
      </c>
      <c r="BG16" s="7">
        <v>3</v>
      </c>
      <c r="BH16" s="4">
        <v>0</v>
      </c>
      <c r="BI16" s="4">
        <v>13</v>
      </c>
      <c r="BJ16" s="4">
        <v>9</v>
      </c>
      <c r="BK16" s="4">
        <v>100</v>
      </c>
      <c r="BL16" s="4" t="s">
        <v>64</v>
      </c>
      <c r="BM16" s="4" t="s">
        <v>0</v>
      </c>
      <c r="BN16" s="4" t="s">
        <v>145</v>
      </c>
      <c r="BO16" s="4" t="s">
        <v>407</v>
      </c>
      <c r="BP16" s="28" t="s">
        <v>387</v>
      </c>
      <c r="BQ16" s="3">
        <v>1.038</v>
      </c>
      <c r="BR16" s="3">
        <v>0.193</v>
      </c>
      <c r="BS16" s="8">
        <v>0.26600000000000001</v>
      </c>
      <c r="BT16" s="3">
        <v>0.65900000000000003</v>
      </c>
      <c r="BU16" s="3">
        <v>0.41499999999999998</v>
      </c>
      <c r="BV16" s="3">
        <v>1.0740000000000001</v>
      </c>
      <c r="BW16" s="3">
        <v>0.06</v>
      </c>
      <c r="BX16" s="3">
        <v>0.39</v>
      </c>
      <c r="BY16" s="3">
        <v>0.27100000000000002</v>
      </c>
      <c r="BZ16" s="3">
        <v>0.89500000000000002</v>
      </c>
    </row>
    <row r="17" spans="1:78" x14ac:dyDescent="0.2">
      <c r="A17" s="3">
        <v>18</v>
      </c>
      <c r="B17" s="3" t="s">
        <v>126</v>
      </c>
      <c r="C17" s="9">
        <v>44437</v>
      </c>
      <c r="D17" s="3" t="s">
        <v>48</v>
      </c>
      <c r="E17" s="4" t="s">
        <v>16</v>
      </c>
      <c r="F17" s="4" t="s">
        <v>151</v>
      </c>
      <c r="G17" s="4" t="s">
        <v>154</v>
      </c>
      <c r="H17" s="6">
        <v>1.024</v>
      </c>
      <c r="I17" s="6">
        <v>6.87</v>
      </c>
      <c r="J17" s="6">
        <v>36.4</v>
      </c>
      <c r="K17" s="6">
        <v>47.7</v>
      </c>
      <c r="L17" s="6">
        <v>15.9</v>
      </c>
      <c r="M17" s="4" t="s">
        <v>0</v>
      </c>
      <c r="N17" s="4" t="s">
        <v>151</v>
      </c>
      <c r="O17" s="3">
        <v>40</v>
      </c>
      <c r="P17" s="4" t="s">
        <v>50</v>
      </c>
      <c r="Q17" s="4" t="s">
        <v>0</v>
      </c>
      <c r="R17" s="4" t="s">
        <v>311</v>
      </c>
      <c r="S17" s="17" t="s">
        <v>326</v>
      </c>
      <c r="T17" s="4" t="s">
        <v>29</v>
      </c>
      <c r="U17" s="4" t="s">
        <v>35</v>
      </c>
      <c r="V17" s="4">
        <v>3</v>
      </c>
      <c r="W17" s="4">
        <v>0.8</v>
      </c>
      <c r="X17" s="3">
        <v>0.91</v>
      </c>
      <c r="Y17" s="6">
        <v>0.125</v>
      </c>
      <c r="Z17" s="19">
        <v>20.3</v>
      </c>
      <c r="AA17" s="3">
        <v>0.85899999999999999</v>
      </c>
      <c r="AB17" s="4" t="s">
        <v>11</v>
      </c>
      <c r="AC17" s="4">
        <v>5</v>
      </c>
      <c r="AD17" s="4">
        <v>0.3</v>
      </c>
      <c r="AE17" s="22">
        <v>132</v>
      </c>
      <c r="AF17" s="4">
        <v>8</v>
      </c>
      <c r="AG17" s="4" t="s">
        <v>114</v>
      </c>
      <c r="AH17" s="4">
        <v>12</v>
      </c>
      <c r="AI17" s="19">
        <v>13.5</v>
      </c>
      <c r="AJ17" s="19">
        <v>5.7</v>
      </c>
      <c r="AK17" s="20">
        <f>All_data!$AI17/All_data!$AJ17</f>
        <v>2.3684210526315788</v>
      </c>
      <c r="AL17" s="4" t="s">
        <v>39</v>
      </c>
      <c r="AM17" s="3">
        <v>1500</v>
      </c>
      <c r="AN17" s="3">
        <v>5</v>
      </c>
      <c r="AO17" s="2" t="s">
        <v>190</v>
      </c>
      <c r="AP17" s="2" t="s">
        <v>145</v>
      </c>
      <c r="AQ17" s="3" t="s">
        <v>145</v>
      </c>
      <c r="AR17" s="3" t="s">
        <v>292</v>
      </c>
      <c r="AS17" s="4" t="s">
        <v>209</v>
      </c>
      <c r="AT17" s="5" t="s">
        <v>210</v>
      </c>
      <c r="AU17" s="4">
        <v>4.6150000000000002</v>
      </c>
      <c r="AV17" s="3">
        <v>0.26200000000000001</v>
      </c>
      <c r="AW17" s="4" t="s">
        <v>145</v>
      </c>
      <c r="AX17" s="4" t="s">
        <v>0</v>
      </c>
      <c r="AY17" s="3">
        <v>36</v>
      </c>
      <c r="AZ17" s="6" t="s">
        <v>1</v>
      </c>
      <c r="BA17" s="4" t="s">
        <v>272</v>
      </c>
      <c r="BB17" s="4">
        <v>117</v>
      </c>
      <c r="BC17" s="3">
        <v>900</v>
      </c>
      <c r="BD17" s="4" t="s">
        <v>346</v>
      </c>
      <c r="BE17" s="7">
        <v>11</v>
      </c>
      <c r="BF17" s="7">
        <v>14</v>
      </c>
      <c r="BG17" s="7">
        <v>3</v>
      </c>
      <c r="BH17" s="4">
        <v>0</v>
      </c>
      <c r="BI17" s="4">
        <v>27</v>
      </c>
      <c r="BJ17" s="4">
        <v>23</v>
      </c>
      <c r="BK17" s="4">
        <v>200</v>
      </c>
      <c r="BL17" s="4" t="s">
        <v>64</v>
      </c>
      <c r="BM17" s="4" t="s">
        <v>0</v>
      </c>
      <c r="BN17" s="4" t="s">
        <v>145</v>
      </c>
      <c r="BO17" s="4" t="s">
        <v>407</v>
      </c>
      <c r="BP17" s="28" t="s">
        <v>387</v>
      </c>
      <c r="BQ17" s="3">
        <v>1.0740000000000001</v>
      </c>
      <c r="BR17" s="3">
        <v>0.23899999999999999</v>
      </c>
      <c r="BS17" s="8">
        <v>0.28599999999999998</v>
      </c>
      <c r="BT17" s="3">
        <v>0.438</v>
      </c>
      <c r="BU17" s="3">
        <v>0.57899999999999996</v>
      </c>
      <c r="BV17" s="3">
        <v>1.0169999999999999</v>
      </c>
      <c r="BW17" s="3">
        <v>0.01</v>
      </c>
      <c r="BX17" s="3">
        <v>0.41</v>
      </c>
      <c r="BY17" s="3">
        <v>0.29399999999999998</v>
      </c>
      <c r="BZ17" s="3">
        <v>1.131</v>
      </c>
    </row>
    <row r="18" spans="1:78" x14ac:dyDescent="0.2">
      <c r="A18" s="3">
        <v>19</v>
      </c>
      <c r="B18" s="3" t="s">
        <v>126</v>
      </c>
      <c r="C18" s="9">
        <v>44438</v>
      </c>
      <c r="D18" s="3" t="s">
        <v>31</v>
      </c>
      <c r="E18" s="4" t="s">
        <v>16</v>
      </c>
      <c r="F18" s="4" t="s">
        <v>151</v>
      </c>
      <c r="G18" s="4" t="s">
        <v>154</v>
      </c>
      <c r="H18" s="6">
        <v>1.024</v>
      </c>
      <c r="I18" s="6">
        <v>6.87</v>
      </c>
      <c r="J18" s="6">
        <v>36.4</v>
      </c>
      <c r="K18" s="6">
        <v>47.7</v>
      </c>
      <c r="L18" s="6">
        <v>15.9</v>
      </c>
      <c r="M18" s="4" t="s">
        <v>0</v>
      </c>
      <c r="N18" s="4" t="s">
        <v>151</v>
      </c>
      <c r="O18" s="3">
        <v>40</v>
      </c>
      <c r="P18" s="4" t="s">
        <v>28</v>
      </c>
      <c r="Q18" s="4" t="s">
        <v>0</v>
      </c>
      <c r="R18" s="4" t="s">
        <v>164</v>
      </c>
      <c r="S18" s="17" t="s">
        <v>324</v>
      </c>
      <c r="T18" s="5" t="s">
        <v>15</v>
      </c>
      <c r="U18" s="4" t="s">
        <v>35</v>
      </c>
      <c r="V18" s="4">
        <v>3</v>
      </c>
      <c r="W18" s="4">
        <v>1.0649999999999999</v>
      </c>
      <c r="X18" s="3">
        <v>0.98</v>
      </c>
      <c r="Y18" s="6">
        <f>4/40</f>
        <v>0.1</v>
      </c>
      <c r="Z18" s="19">
        <v>17.2</v>
      </c>
      <c r="AA18" s="3">
        <v>1.3140000000000001</v>
      </c>
      <c r="AB18" s="4" t="s">
        <v>11</v>
      </c>
      <c r="AC18" s="4">
        <v>3</v>
      </c>
      <c r="AD18" s="4">
        <v>0.3</v>
      </c>
      <c r="AE18" s="22">
        <v>161</v>
      </c>
      <c r="AF18" s="4">
        <v>8</v>
      </c>
      <c r="AG18" s="4" t="s">
        <v>114</v>
      </c>
      <c r="AH18" s="4">
        <v>20</v>
      </c>
      <c r="AI18" s="19">
        <v>7.5</v>
      </c>
      <c r="AJ18" s="23">
        <v>7.7410275730000002</v>
      </c>
      <c r="AK18" s="20">
        <f>All_data!$AI18/All_data!$AJ18</f>
        <v>0.96886362040090357</v>
      </c>
      <c r="AL18" s="4" t="s">
        <v>39</v>
      </c>
      <c r="AM18" s="3">
        <v>1500</v>
      </c>
      <c r="AN18" s="3">
        <v>5</v>
      </c>
      <c r="AO18" s="2" t="s">
        <v>190</v>
      </c>
      <c r="AP18" s="2" t="s">
        <v>145</v>
      </c>
      <c r="AQ18" s="3" t="s">
        <v>145</v>
      </c>
      <c r="AR18" s="3" t="s">
        <v>292</v>
      </c>
      <c r="AS18" s="4" t="s">
        <v>204</v>
      </c>
      <c r="AT18" s="4" t="s">
        <v>204</v>
      </c>
      <c r="AU18" s="4">
        <v>5.1559999999999997</v>
      </c>
      <c r="AV18" s="3" t="s">
        <v>1</v>
      </c>
      <c r="AW18" s="4" t="s">
        <v>145</v>
      </c>
      <c r="AX18" s="4" t="s">
        <v>150</v>
      </c>
      <c r="AY18" s="3">
        <v>85.6</v>
      </c>
      <c r="AZ18" s="6" t="s">
        <v>278</v>
      </c>
      <c r="BA18" s="4" t="s">
        <v>272</v>
      </c>
      <c r="BB18" s="4">
        <v>97</v>
      </c>
      <c r="BC18" s="3">
        <v>900</v>
      </c>
      <c r="BD18" s="4" t="s">
        <v>347</v>
      </c>
      <c r="BE18" s="7">
        <v>0</v>
      </c>
      <c r="BF18" s="7">
        <v>0</v>
      </c>
      <c r="BG18" s="7">
        <v>0</v>
      </c>
      <c r="BH18" s="4">
        <v>1</v>
      </c>
      <c r="BI18" s="4">
        <v>112</v>
      </c>
      <c r="BJ18" s="4">
        <v>103</v>
      </c>
      <c r="BK18" s="4">
        <v>200</v>
      </c>
      <c r="BL18" s="4" t="s">
        <v>46</v>
      </c>
      <c r="BM18" s="4" t="s">
        <v>0</v>
      </c>
      <c r="BN18" s="4" t="s">
        <v>145</v>
      </c>
      <c r="BO18" s="4" t="s">
        <v>407</v>
      </c>
      <c r="BP18" s="28" t="s">
        <v>387</v>
      </c>
      <c r="BQ18" s="3">
        <v>1.0189999999999999</v>
      </c>
      <c r="BR18" s="3">
        <v>0.11899999999999999</v>
      </c>
      <c r="BS18" s="8" t="s">
        <v>1</v>
      </c>
      <c r="BT18" s="3">
        <v>0.36599999999999999</v>
      </c>
      <c r="BU18" s="3">
        <v>1.26</v>
      </c>
      <c r="BV18" s="3">
        <v>1.6259999999999999</v>
      </c>
      <c r="BW18" s="3" t="s">
        <v>1</v>
      </c>
      <c r="BX18" s="3" t="s">
        <v>1</v>
      </c>
      <c r="BY18" s="3" t="s">
        <v>1</v>
      </c>
      <c r="BZ18" s="3" t="s">
        <v>1</v>
      </c>
    </row>
    <row r="19" spans="1:78" x14ac:dyDescent="0.2">
      <c r="A19" s="3">
        <v>20</v>
      </c>
      <c r="B19" s="3" t="s">
        <v>126</v>
      </c>
      <c r="C19" s="9">
        <v>44452</v>
      </c>
      <c r="D19" s="3" t="s">
        <v>25</v>
      </c>
      <c r="E19" s="4" t="s">
        <v>16</v>
      </c>
      <c r="F19" s="4" t="s">
        <v>151</v>
      </c>
      <c r="G19" s="4" t="s">
        <v>154</v>
      </c>
      <c r="H19" s="6">
        <v>1.024</v>
      </c>
      <c r="I19" s="6">
        <v>6.87</v>
      </c>
      <c r="J19" s="6">
        <v>36.4</v>
      </c>
      <c r="K19" s="6">
        <v>47.7</v>
      </c>
      <c r="L19" s="6">
        <v>15.9</v>
      </c>
      <c r="M19" s="4" t="s">
        <v>0</v>
      </c>
      <c r="N19" s="4" t="s">
        <v>151</v>
      </c>
      <c r="O19" s="3">
        <v>40</v>
      </c>
      <c r="P19" s="4" t="s">
        <v>28</v>
      </c>
      <c r="Q19" s="4" t="s">
        <v>173</v>
      </c>
      <c r="R19" s="4" t="s">
        <v>164</v>
      </c>
      <c r="S19" s="17" t="s">
        <v>324</v>
      </c>
      <c r="T19" s="5" t="s">
        <v>15</v>
      </c>
      <c r="U19" s="4" t="s">
        <v>35</v>
      </c>
      <c r="V19" s="4">
        <v>3</v>
      </c>
      <c r="W19" s="4">
        <v>0.9</v>
      </c>
      <c r="X19" s="3">
        <v>0.84499999999999997</v>
      </c>
      <c r="Y19" s="6">
        <v>0.115</v>
      </c>
      <c r="Z19" s="19">
        <v>19.7</v>
      </c>
      <c r="AA19" s="3">
        <v>1.3140000000000001</v>
      </c>
      <c r="AB19" s="4" t="s">
        <v>11</v>
      </c>
      <c r="AC19" s="4">
        <v>3</v>
      </c>
      <c r="AD19" s="4">
        <v>0.3</v>
      </c>
      <c r="AE19" s="22">
        <v>161</v>
      </c>
      <c r="AF19" s="4">
        <v>6</v>
      </c>
      <c r="AG19" s="4" t="s">
        <v>114</v>
      </c>
      <c r="AH19" s="4">
        <v>16</v>
      </c>
      <c r="AI19" s="19">
        <v>8.5</v>
      </c>
      <c r="AJ19" s="19">
        <v>6.8</v>
      </c>
      <c r="AK19" s="20">
        <f>All_data!$AI19/All_data!$AJ19</f>
        <v>1.25</v>
      </c>
      <c r="AL19" s="4" t="s">
        <v>39</v>
      </c>
      <c r="AM19" s="3">
        <v>1515</v>
      </c>
      <c r="AN19" s="3">
        <v>5</v>
      </c>
      <c r="AO19" s="2" t="s">
        <v>190</v>
      </c>
      <c r="AP19" s="2" t="s">
        <v>145</v>
      </c>
      <c r="AQ19" s="3" t="s">
        <v>145</v>
      </c>
      <c r="AR19" s="3" t="s">
        <v>292</v>
      </c>
      <c r="AS19" s="4" t="s">
        <v>201</v>
      </c>
      <c r="AT19" s="4" t="s">
        <v>201</v>
      </c>
      <c r="AU19" s="4">
        <v>9.7189999999999994</v>
      </c>
      <c r="AV19" s="3">
        <v>0.27800000000000002</v>
      </c>
      <c r="AW19" s="4" t="s">
        <v>145</v>
      </c>
      <c r="AX19" s="4" t="s">
        <v>0</v>
      </c>
      <c r="AY19" s="3">
        <v>12.5</v>
      </c>
      <c r="AZ19" s="6" t="s">
        <v>278</v>
      </c>
      <c r="BA19" s="4" t="s">
        <v>272</v>
      </c>
      <c r="BB19" s="4">
        <v>41</v>
      </c>
      <c r="BC19" s="3">
        <v>900</v>
      </c>
      <c r="BD19" s="4" t="s">
        <v>342</v>
      </c>
      <c r="BE19" s="7">
        <v>0</v>
      </c>
      <c r="BF19" s="7">
        <v>0</v>
      </c>
      <c r="BG19" s="7">
        <v>0</v>
      </c>
      <c r="BH19" s="4">
        <v>0</v>
      </c>
      <c r="BI19" s="4">
        <v>181</v>
      </c>
      <c r="BJ19" s="4">
        <v>173</v>
      </c>
      <c r="BK19" s="4">
        <v>200</v>
      </c>
      <c r="BL19" s="4" t="s">
        <v>64</v>
      </c>
      <c r="BM19" s="4" t="s">
        <v>0</v>
      </c>
      <c r="BN19" s="4" t="s">
        <v>145</v>
      </c>
      <c r="BO19" s="4" t="s">
        <v>407</v>
      </c>
      <c r="BP19" s="28" t="s">
        <v>387</v>
      </c>
      <c r="BQ19" s="3">
        <v>1.048</v>
      </c>
      <c r="BR19" s="3">
        <v>0.13600000000000001</v>
      </c>
      <c r="BS19" s="8">
        <v>0.27700000000000002</v>
      </c>
      <c r="BT19" s="3">
        <v>0.53100000000000003</v>
      </c>
      <c r="BU19" s="3">
        <v>1.052</v>
      </c>
      <c r="BV19" s="3">
        <v>1.583</v>
      </c>
      <c r="BW19" s="3">
        <v>0.05</v>
      </c>
      <c r="BX19" s="3">
        <v>0.43</v>
      </c>
      <c r="BY19" s="3" t="s">
        <v>1</v>
      </c>
      <c r="BZ19" s="3" t="s">
        <v>1</v>
      </c>
    </row>
    <row r="20" spans="1:78" x14ac:dyDescent="0.2">
      <c r="A20" s="3">
        <v>21</v>
      </c>
      <c r="B20" s="3" t="s">
        <v>126</v>
      </c>
      <c r="C20" s="9">
        <v>44454</v>
      </c>
      <c r="D20" s="3" t="s">
        <v>24</v>
      </c>
      <c r="E20" s="4" t="s">
        <v>16</v>
      </c>
      <c r="F20" s="4" t="s">
        <v>151</v>
      </c>
      <c r="G20" s="4" t="s">
        <v>154</v>
      </c>
      <c r="H20" s="6">
        <v>1.024</v>
      </c>
      <c r="I20" s="6">
        <v>6.87</v>
      </c>
      <c r="J20" s="6">
        <v>36.4</v>
      </c>
      <c r="K20" s="6">
        <v>47.7</v>
      </c>
      <c r="L20" s="6">
        <v>15.9</v>
      </c>
      <c r="M20" s="4" t="s">
        <v>0</v>
      </c>
      <c r="N20" s="4" t="s">
        <v>151</v>
      </c>
      <c r="O20" s="3">
        <v>40</v>
      </c>
      <c r="P20" s="4" t="s">
        <v>28</v>
      </c>
      <c r="Q20" s="4" t="s">
        <v>173</v>
      </c>
      <c r="R20" s="4" t="s">
        <v>164</v>
      </c>
      <c r="S20" s="17" t="s">
        <v>324</v>
      </c>
      <c r="T20" s="5" t="s">
        <v>15</v>
      </c>
      <c r="U20" s="4" t="s">
        <v>35</v>
      </c>
      <c r="V20" s="4">
        <v>2</v>
      </c>
      <c r="W20" s="4">
        <v>0.8</v>
      </c>
      <c r="X20" s="3">
        <v>0.78</v>
      </c>
      <c r="Y20" s="6">
        <v>0.115</v>
      </c>
      <c r="Z20" s="19">
        <v>24.8</v>
      </c>
      <c r="AA20" s="3">
        <v>1.3140000000000001</v>
      </c>
      <c r="AB20" s="4" t="s">
        <v>11</v>
      </c>
      <c r="AC20" s="4">
        <v>3</v>
      </c>
      <c r="AD20" s="4">
        <v>0.3</v>
      </c>
      <c r="AE20" s="22">
        <v>161</v>
      </c>
      <c r="AF20" s="4">
        <v>6</v>
      </c>
      <c r="AG20" s="4" t="s">
        <v>114</v>
      </c>
      <c r="AH20" s="4">
        <v>16</v>
      </c>
      <c r="AI20" s="19">
        <v>10</v>
      </c>
      <c r="AJ20" s="19">
        <v>6.4</v>
      </c>
      <c r="AK20" s="20">
        <f>All_data!$AI20/All_data!$AJ20</f>
        <v>1.5625</v>
      </c>
      <c r="AL20" s="4" t="s">
        <v>39</v>
      </c>
      <c r="AM20" s="3">
        <v>1475</v>
      </c>
      <c r="AN20" s="3">
        <v>5</v>
      </c>
      <c r="AO20" s="2" t="s">
        <v>192</v>
      </c>
      <c r="AP20" s="2" t="s">
        <v>145</v>
      </c>
      <c r="AQ20" s="3" t="s">
        <v>145</v>
      </c>
      <c r="AR20" s="3" t="s">
        <v>292</v>
      </c>
      <c r="AS20" s="4" t="s">
        <v>201</v>
      </c>
      <c r="AT20" s="4" t="s">
        <v>201</v>
      </c>
      <c r="AU20" s="4">
        <v>9.7010000000000005</v>
      </c>
      <c r="AV20" s="3">
        <v>0.27800000000000002</v>
      </c>
      <c r="AW20" s="4" t="s">
        <v>145</v>
      </c>
      <c r="AX20" s="4" t="s">
        <v>0</v>
      </c>
      <c r="AY20" s="3">
        <v>12.5</v>
      </c>
      <c r="AZ20" s="6" t="s">
        <v>278</v>
      </c>
      <c r="BA20" s="4" t="s">
        <v>272</v>
      </c>
      <c r="BB20" s="4">
        <v>41</v>
      </c>
      <c r="BC20" s="3">
        <v>900</v>
      </c>
      <c r="BD20" s="4" t="s">
        <v>342</v>
      </c>
      <c r="BE20" s="7">
        <v>0</v>
      </c>
      <c r="BF20" s="7">
        <v>0</v>
      </c>
      <c r="BG20" s="7">
        <v>0</v>
      </c>
      <c r="BH20" s="4">
        <v>0</v>
      </c>
      <c r="BI20" s="4">
        <v>183</v>
      </c>
      <c r="BJ20" s="4">
        <v>175</v>
      </c>
      <c r="BK20" s="4">
        <v>200</v>
      </c>
      <c r="BL20" s="4" t="s">
        <v>64</v>
      </c>
      <c r="BM20" s="4" t="s">
        <v>0</v>
      </c>
      <c r="BN20" s="4" t="s">
        <v>145</v>
      </c>
      <c r="BO20" s="4" t="s">
        <v>410</v>
      </c>
      <c r="BP20" s="28" t="s">
        <v>387</v>
      </c>
      <c r="BQ20" s="3">
        <v>1.0649999999999999</v>
      </c>
      <c r="BR20" s="3">
        <v>0.13300000000000001</v>
      </c>
      <c r="BS20" s="8">
        <v>0.218</v>
      </c>
      <c r="BT20" s="3">
        <v>0.63400000000000001</v>
      </c>
      <c r="BU20" s="3">
        <v>1.0640000000000001</v>
      </c>
      <c r="BV20" s="3">
        <v>1.698</v>
      </c>
      <c r="BW20" s="3">
        <v>-0.01</v>
      </c>
      <c r="BX20" s="3">
        <v>0.38</v>
      </c>
      <c r="BY20" s="3" t="s">
        <v>1</v>
      </c>
      <c r="BZ20" s="3" t="s">
        <v>1</v>
      </c>
    </row>
    <row r="21" spans="1:78" x14ac:dyDescent="0.2">
      <c r="A21" s="3">
        <v>22</v>
      </c>
      <c r="B21" s="3" t="s">
        <v>126</v>
      </c>
      <c r="C21" s="9">
        <v>44458</v>
      </c>
      <c r="D21" s="3" t="s">
        <v>52</v>
      </c>
      <c r="E21" s="4" t="s">
        <v>16</v>
      </c>
      <c r="F21" s="4" t="s">
        <v>151</v>
      </c>
      <c r="G21" s="4" t="s">
        <v>154</v>
      </c>
      <c r="H21" s="6">
        <v>1.024</v>
      </c>
      <c r="I21" s="6">
        <v>6.87</v>
      </c>
      <c r="J21" s="6">
        <v>36.4</v>
      </c>
      <c r="K21" s="6">
        <v>47.7</v>
      </c>
      <c r="L21" s="6">
        <v>15.9</v>
      </c>
      <c r="M21" s="4" t="s">
        <v>0</v>
      </c>
      <c r="N21" s="4" t="s">
        <v>151</v>
      </c>
      <c r="O21" s="3">
        <v>40</v>
      </c>
      <c r="P21" s="4" t="s">
        <v>50</v>
      </c>
      <c r="Q21" s="4" t="s">
        <v>0</v>
      </c>
      <c r="R21" s="4" t="s">
        <v>164</v>
      </c>
      <c r="S21" s="17" t="s">
        <v>327</v>
      </c>
      <c r="T21" s="5" t="s">
        <v>310</v>
      </c>
      <c r="U21" s="4" t="s">
        <v>35</v>
      </c>
      <c r="V21" s="4">
        <v>2</v>
      </c>
      <c r="W21" s="4">
        <v>0.8</v>
      </c>
      <c r="X21" s="3">
        <v>0.69</v>
      </c>
      <c r="Y21" s="6">
        <v>0.125</v>
      </c>
      <c r="Z21" s="19">
        <v>26.4</v>
      </c>
      <c r="AA21" s="3">
        <v>0.85899999999999999</v>
      </c>
      <c r="AB21" s="4" t="s">
        <v>11</v>
      </c>
      <c r="AC21" s="4">
        <v>4.5</v>
      </c>
      <c r="AD21" s="4">
        <v>0.3</v>
      </c>
      <c r="AE21">
        <v>121</v>
      </c>
      <c r="AF21" s="4">
        <v>8</v>
      </c>
      <c r="AG21" s="4" t="s">
        <v>114</v>
      </c>
      <c r="AH21" s="4">
        <v>7</v>
      </c>
      <c r="AI21" s="19">
        <v>9.6</v>
      </c>
      <c r="AJ21" s="19">
        <v>6.3</v>
      </c>
      <c r="AK21" s="20">
        <f>All_data!$AI21/All_data!$AJ21</f>
        <v>1.5238095238095237</v>
      </c>
      <c r="AL21" s="4" t="s">
        <v>39</v>
      </c>
      <c r="AM21" s="3">
        <v>1500</v>
      </c>
      <c r="AN21" s="3">
        <v>5</v>
      </c>
      <c r="AO21" s="2" t="s">
        <v>190</v>
      </c>
      <c r="AP21" s="2" t="s">
        <v>145</v>
      </c>
      <c r="AQ21" s="3" t="s">
        <v>145</v>
      </c>
      <c r="AR21" s="3" t="s">
        <v>292</v>
      </c>
      <c r="AS21" s="4" t="s">
        <v>211</v>
      </c>
      <c r="AT21" s="4" t="s">
        <v>211</v>
      </c>
      <c r="AU21" s="4">
        <v>3.4910000000000001</v>
      </c>
      <c r="AV21" s="3">
        <v>0.26100000000000001</v>
      </c>
      <c r="AW21" s="4" t="s">
        <v>145</v>
      </c>
      <c r="AX21" s="4" t="s">
        <v>0</v>
      </c>
      <c r="AY21" s="3">
        <v>36</v>
      </c>
      <c r="AZ21" s="6" t="s">
        <v>1</v>
      </c>
      <c r="BA21" s="4" t="s">
        <v>272</v>
      </c>
      <c r="BB21" s="4">
        <v>41</v>
      </c>
      <c r="BC21" s="3">
        <v>900</v>
      </c>
      <c r="BD21" s="4" t="s">
        <v>348</v>
      </c>
      <c r="BE21" s="7">
        <v>4</v>
      </c>
      <c r="BF21" s="7">
        <v>4</v>
      </c>
      <c r="BG21" s="7">
        <v>0</v>
      </c>
      <c r="BH21" s="4">
        <v>0</v>
      </c>
      <c r="BI21" s="4">
        <v>19</v>
      </c>
      <c r="BJ21" s="4">
        <v>5</v>
      </c>
      <c r="BK21" s="4">
        <v>200</v>
      </c>
      <c r="BL21" s="4" t="s">
        <v>46</v>
      </c>
      <c r="BM21" s="4" t="s">
        <v>0</v>
      </c>
      <c r="BN21" s="4" t="s">
        <v>145</v>
      </c>
      <c r="BO21" s="4" t="s">
        <v>410</v>
      </c>
      <c r="BP21" s="28" t="s">
        <v>387</v>
      </c>
      <c r="BQ21" s="3">
        <v>1.042</v>
      </c>
      <c r="BR21" s="3">
        <v>0.214</v>
      </c>
      <c r="BS21" s="8">
        <v>0.32</v>
      </c>
      <c r="BT21" s="3">
        <v>0.41799999999999998</v>
      </c>
      <c r="BU21" s="3">
        <v>0.79700000000000004</v>
      </c>
      <c r="BV21" s="3">
        <v>1.2150000000000001</v>
      </c>
      <c r="BW21" s="3">
        <v>0.06</v>
      </c>
      <c r="BX21" s="3">
        <v>0.39</v>
      </c>
      <c r="BY21" s="3" t="s">
        <v>1</v>
      </c>
      <c r="BZ21" s="3" t="s">
        <v>1</v>
      </c>
    </row>
    <row r="22" spans="1:78" x14ac:dyDescent="0.2">
      <c r="A22" s="3">
        <v>23</v>
      </c>
      <c r="B22" s="3" t="s">
        <v>126</v>
      </c>
      <c r="C22" s="9">
        <v>44458</v>
      </c>
      <c r="D22" s="3" t="s">
        <v>51</v>
      </c>
      <c r="E22" s="4" t="s">
        <v>16</v>
      </c>
      <c r="F22" s="4" t="s">
        <v>151</v>
      </c>
      <c r="G22" s="4" t="s">
        <v>154</v>
      </c>
      <c r="H22" s="6">
        <v>1.024</v>
      </c>
      <c r="I22" s="6">
        <v>6.87</v>
      </c>
      <c r="J22" s="6">
        <v>36.4</v>
      </c>
      <c r="K22" s="6">
        <v>47.7</v>
      </c>
      <c r="L22" s="6">
        <v>15.9</v>
      </c>
      <c r="M22" s="4" t="s">
        <v>0</v>
      </c>
      <c r="N22" s="4" t="s">
        <v>151</v>
      </c>
      <c r="O22" s="3">
        <v>40</v>
      </c>
      <c r="P22" s="4" t="s">
        <v>50</v>
      </c>
      <c r="Q22" s="4" t="s">
        <v>0</v>
      </c>
      <c r="R22" s="4" t="s">
        <v>164</v>
      </c>
      <c r="S22" s="17" t="s">
        <v>325</v>
      </c>
      <c r="T22" s="4" t="s">
        <v>309</v>
      </c>
      <c r="U22" s="4" t="s">
        <v>35</v>
      </c>
      <c r="V22" s="4">
        <v>1</v>
      </c>
      <c r="W22" s="4">
        <v>0.8</v>
      </c>
      <c r="X22" s="3">
        <v>0.85</v>
      </c>
      <c r="Y22" s="6">
        <v>0.125</v>
      </c>
      <c r="Z22" s="19">
        <v>17.5</v>
      </c>
      <c r="AA22" s="3">
        <v>0.85899999999999999</v>
      </c>
      <c r="AB22" s="4" t="s">
        <v>11</v>
      </c>
      <c r="AC22" s="4">
        <v>4.5</v>
      </c>
      <c r="AD22" s="4">
        <v>0.3</v>
      </c>
      <c r="AE22" s="4">
        <v>121</v>
      </c>
      <c r="AF22" s="4">
        <v>8</v>
      </c>
      <c r="AG22" s="4" t="s">
        <v>114</v>
      </c>
      <c r="AH22" s="4">
        <v>7</v>
      </c>
      <c r="AI22" s="19">
        <v>9.6999999999999993</v>
      </c>
      <c r="AJ22" s="19">
        <v>6.2</v>
      </c>
      <c r="AK22" s="20">
        <f>All_data!$AI22/All_data!$AJ22</f>
        <v>1.564516129032258</v>
      </c>
      <c r="AL22" s="4" t="s">
        <v>39</v>
      </c>
      <c r="AM22" s="3">
        <v>1500</v>
      </c>
      <c r="AN22" s="3">
        <v>5</v>
      </c>
      <c r="AO22" s="2" t="s">
        <v>190</v>
      </c>
      <c r="AP22" s="2" t="s">
        <v>145</v>
      </c>
      <c r="AQ22" s="3" t="s">
        <v>145</v>
      </c>
      <c r="AR22" s="3" t="s">
        <v>292</v>
      </c>
      <c r="AS22" s="4" t="s">
        <v>211</v>
      </c>
      <c r="AT22" s="4" t="s">
        <v>211</v>
      </c>
      <c r="AU22" s="4">
        <v>3.4910000000000001</v>
      </c>
      <c r="AV22" s="3">
        <v>0.26700000000000002</v>
      </c>
      <c r="AW22" s="4" t="s">
        <v>145</v>
      </c>
      <c r="AX22" s="4" t="s">
        <v>0</v>
      </c>
      <c r="AY22" s="3">
        <v>36</v>
      </c>
      <c r="AZ22" s="6" t="s">
        <v>1</v>
      </c>
      <c r="BA22" s="4" t="s">
        <v>272</v>
      </c>
      <c r="BB22" s="4">
        <v>1</v>
      </c>
      <c r="BC22" s="3">
        <v>900</v>
      </c>
      <c r="BD22" s="4" t="s">
        <v>348</v>
      </c>
      <c r="BE22" s="7">
        <v>4</v>
      </c>
      <c r="BF22" s="7">
        <v>4</v>
      </c>
      <c r="BG22" s="7">
        <v>0</v>
      </c>
      <c r="BH22" s="4">
        <v>0</v>
      </c>
      <c r="BI22" s="4">
        <v>19</v>
      </c>
      <c r="BJ22" s="4">
        <v>5</v>
      </c>
      <c r="BK22" s="4">
        <v>200</v>
      </c>
      <c r="BL22" s="4" t="s">
        <v>64</v>
      </c>
      <c r="BM22" s="4" t="s">
        <v>0</v>
      </c>
      <c r="BN22" s="4" t="s">
        <v>145</v>
      </c>
      <c r="BO22" s="4" t="s">
        <v>410</v>
      </c>
      <c r="BP22" s="28" t="s">
        <v>387</v>
      </c>
      <c r="BQ22" s="3">
        <v>1.0469999999999999</v>
      </c>
      <c r="BR22" s="3">
        <v>0.13800000000000001</v>
      </c>
      <c r="BS22" s="8">
        <v>0.25800000000000001</v>
      </c>
      <c r="BT22" s="3">
        <v>0.65600000000000003</v>
      </c>
      <c r="BU22" s="3">
        <v>0.80500000000000005</v>
      </c>
      <c r="BV22" s="3">
        <v>1.4610000000000001</v>
      </c>
      <c r="BW22" s="3">
        <v>0.05</v>
      </c>
      <c r="BX22" s="3">
        <v>0.54</v>
      </c>
      <c r="BY22" s="3" t="s">
        <v>1</v>
      </c>
      <c r="BZ22" s="3" t="s">
        <v>1</v>
      </c>
    </row>
    <row r="23" spans="1:78" x14ac:dyDescent="0.2">
      <c r="A23" s="3">
        <v>24</v>
      </c>
      <c r="B23" s="3" t="s">
        <v>126</v>
      </c>
      <c r="C23" s="9">
        <v>44462</v>
      </c>
      <c r="D23" s="3" t="s">
        <v>55</v>
      </c>
      <c r="E23" s="4" t="s">
        <v>16</v>
      </c>
      <c r="F23" s="4" t="s">
        <v>151</v>
      </c>
      <c r="G23" s="4" t="s">
        <v>154</v>
      </c>
      <c r="H23" s="6">
        <v>1.024</v>
      </c>
      <c r="I23" s="6">
        <v>6.87</v>
      </c>
      <c r="J23" s="6">
        <v>36.4</v>
      </c>
      <c r="K23" s="6">
        <v>47.7</v>
      </c>
      <c r="L23" s="6">
        <v>15.9</v>
      </c>
      <c r="M23" s="4" t="s">
        <v>0</v>
      </c>
      <c r="N23" s="4" t="s">
        <v>151</v>
      </c>
      <c r="O23" s="3">
        <v>40</v>
      </c>
      <c r="P23" s="4" t="s">
        <v>50</v>
      </c>
      <c r="Q23" s="4" t="s">
        <v>174</v>
      </c>
      <c r="R23" s="4" t="s">
        <v>164</v>
      </c>
      <c r="S23" s="17" t="s">
        <v>324</v>
      </c>
      <c r="T23" s="5" t="s">
        <v>15</v>
      </c>
      <c r="U23" s="4" t="s">
        <v>35</v>
      </c>
      <c r="V23" s="4">
        <v>6</v>
      </c>
      <c r="W23" s="4">
        <v>0.8</v>
      </c>
      <c r="X23" s="3">
        <v>1.01</v>
      </c>
      <c r="Y23" s="6">
        <v>0.125</v>
      </c>
      <c r="Z23" s="19">
        <v>6.5</v>
      </c>
      <c r="AA23" s="3">
        <v>0.85899999999999999</v>
      </c>
      <c r="AB23" s="4" t="s">
        <v>11</v>
      </c>
      <c r="AC23" s="4">
        <v>4.5</v>
      </c>
      <c r="AD23" s="4">
        <v>0.3</v>
      </c>
      <c r="AE23" s="4">
        <v>121</v>
      </c>
      <c r="AF23" s="4">
        <v>8</v>
      </c>
      <c r="AG23" s="4" t="s">
        <v>114</v>
      </c>
      <c r="AH23" s="4">
        <v>7</v>
      </c>
      <c r="AI23" s="19">
        <v>10.5</v>
      </c>
      <c r="AJ23" s="19">
        <v>6.3</v>
      </c>
      <c r="AK23" s="20">
        <f>All_data!$AI23/All_data!$AJ23</f>
        <v>1.6666666666666667</v>
      </c>
      <c r="AL23" s="4" t="s">
        <v>39</v>
      </c>
      <c r="AM23" s="3">
        <v>1500</v>
      </c>
      <c r="AN23" s="3">
        <v>5</v>
      </c>
      <c r="AO23" s="2" t="s">
        <v>190</v>
      </c>
      <c r="AP23" s="2" t="s">
        <v>145</v>
      </c>
      <c r="AQ23" s="3" t="s">
        <v>145</v>
      </c>
      <c r="AR23" s="3" t="s">
        <v>292</v>
      </c>
      <c r="AS23" s="4" t="s">
        <v>211</v>
      </c>
      <c r="AT23" s="4" t="s">
        <v>211</v>
      </c>
      <c r="AU23" s="4">
        <v>3.4910000000000001</v>
      </c>
      <c r="AV23" s="3">
        <v>0.26700000000000002</v>
      </c>
      <c r="AW23" s="4" t="s">
        <v>145</v>
      </c>
      <c r="AX23" s="4" t="s">
        <v>0</v>
      </c>
      <c r="AY23" s="3">
        <v>36</v>
      </c>
      <c r="AZ23" s="6" t="s">
        <v>1</v>
      </c>
      <c r="BA23" s="4" t="s">
        <v>272</v>
      </c>
      <c r="BB23" s="4">
        <v>222</v>
      </c>
      <c r="BC23" s="3">
        <v>900</v>
      </c>
      <c r="BD23" s="4" t="s">
        <v>349</v>
      </c>
      <c r="BE23" s="7">
        <v>4</v>
      </c>
      <c r="BF23" s="7">
        <v>4</v>
      </c>
      <c r="BG23" s="7">
        <v>0</v>
      </c>
      <c r="BH23" s="4">
        <v>0</v>
      </c>
      <c r="BI23" s="4">
        <v>23</v>
      </c>
      <c r="BJ23" s="4">
        <v>2</v>
      </c>
      <c r="BK23" s="4">
        <v>200</v>
      </c>
      <c r="BL23" s="4" t="s">
        <v>64</v>
      </c>
      <c r="BM23" s="4" t="s">
        <v>0</v>
      </c>
      <c r="BN23" s="4" t="s">
        <v>145</v>
      </c>
      <c r="BO23" s="4" t="s">
        <v>410</v>
      </c>
      <c r="BP23" s="28" t="s">
        <v>386</v>
      </c>
      <c r="BQ23" s="3">
        <v>1.073</v>
      </c>
      <c r="BR23" s="3">
        <v>0.129</v>
      </c>
      <c r="BS23" s="8">
        <v>0.27800000000000002</v>
      </c>
      <c r="BT23" s="3">
        <v>0.40100000000000002</v>
      </c>
      <c r="BU23" s="3">
        <v>1.2110000000000001</v>
      </c>
      <c r="BV23" s="3">
        <v>1.6120000000000001</v>
      </c>
      <c r="BW23" s="3">
        <v>0.02</v>
      </c>
      <c r="BX23" s="3">
        <v>0.43</v>
      </c>
      <c r="BY23" s="3" t="s">
        <v>1</v>
      </c>
      <c r="BZ23" s="3" t="s">
        <v>1</v>
      </c>
    </row>
    <row r="24" spans="1:78" x14ac:dyDescent="0.2">
      <c r="A24" s="3">
        <v>25</v>
      </c>
      <c r="B24" s="3" t="s">
        <v>126</v>
      </c>
      <c r="C24" s="9">
        <v>44462</v>
      </c>
      <c r="D24" s="3" t="s">
        <v>26</v>
      </c>
      <c r="E24" s="4" t="s">
        <v>16</v>
      </c>
      <c r="F24" s="4" t="s">
        <v>151</v>
      </c>
      <c r="G24" s="4" t="s">
        <v>154</v>
      </c>
      <c r="H24" s="6">
        <v>1.024</v>
      </c>
      <c r="I24" s="6">
        <v>6.87</v>
      </c>
      <c r="J24" s="6">
        <v>36.4</v>
      </c>
      <c r="K24" s="6">
        <v>47.7</v>
      </c>
      <c r="L24" s="6">
        <v>15.9</v>
      </c>
      <c r="M24" s="4" t="s">
        <v>0</v>
      </c>
      <c r="N24" s="4" t="s">
        <v>151</v>
      </c>
      <c r="O24" s="3">
        <v>40</v>
      </c>
      <c r="P24" s="4" t="s">
        <v>28</v>
      </c>
      <c r="Q24" s="4" t="s">
        <v>173</v>
      </c>
      <c r="R24" s="4" t="s">
        <v>164</v>
      </c>
      <c r="S24" s="17" t="s">
        <v>324</v>
      </c>
      <c r="T24" s="5" t="s">
        <v>15</v>
      </c>
      <c r="U24" s="4" t="s">
        <v>35</v>
      </c>
      <c r="V24" s="4">
        <v>5</v>
      </c>
      <c r="W24" s="4">
        <v>0.8</v>
      </c>
      <c r="X24" s="3">
        <v>0.755</v>
      </c>
      <c r="Y24" s="6">
        <v>0.115</v>
      </c>
      <c r="Z24" s="19">
        <v>3.6</v>
      </c>
      <c r="AA24" s="3">
        <v>1.3140000000000001</v>
      </c>
      <c r="AB24" s="4" t="s">
        <v>11</v>
      </c>
      <c r="AC24" s="4">
        <v>3</v>
      </c>
      <c r="AD24" s="4">
        <v>0.3</v>
      </c>
      <c r="AE24" s="21">
        <v>161</v>
      </c>
      <c r="AF24" s="4">
        <v>6</v>
      </c>
      <c r="AG24" s="4" t="s">
        <v>114</v>
      </c>
      <c r="AH24" s="4">
        <v>16</v>
      </c>
      <c r="AI24" s="19">
        <v>8.6</v>
      </c>
      <c r="AJ24" s="19">
        <v>6.2</v>
      </c>
      <c r="AK24" s="20">
        <f>All_data!$AI24/All_data!$AJ24</f>
        <v>1.3870967741935483</v>
      </c>
      <c r="AL24" s="4" t="s">
        <v>39</v>
      </c>
      <c r="AM24" s="3">
        <v>1475</v>
      </c>
      <c r="AN24" s="3">
        <v>5</v>
      </c>
      <c r="AO24" s="2" t="s">
        <v>192</v>
      </c>
      <c r="AP24" s="2" t="s">
        <v>145</v>
      </c>
      <c r="AQ24" s="3" t="s">
        <v>145</v>
      </c>
      <c r="AR24" s="3" t="s">
        <v>292</v>
      </c>
      <c r="AS24" s="4" t="s">
        <v>201</v>
      </c>
      <c r="AT24" s="4" t="s">
        <v>201</v>
      </c>
      <c r="AU24" s="4">
        <v>9.7010000000000005</v>
      </c>
      <c r="AV24" s="3">
        <v>0.246</v>
      </c>
      <c r="AW24" s="4" t="s">
        <v>145</v>
      </c>
      <c r="AX24" s="4" t="s">
        <v>0</v>
      </c>
      <c r="AY24" s="3">
        <v>12.5</v>
      </c>
      <c r="AZ24" s="6" t="s">
        <v>278</v>
      </c>
      <c r="BA24" s="4" t="s">
        <v>272</v>
      </c>
      <c r="BB24" s="4">
        <v>222</v>
      </c>
      <c r="BC24" s="3">
        <v>900</v>
      </c>
      <c r="BD24" s="4" t="s">
        <v>349</v>
      </c>
      <c r="BE24" s="7">
        <v>0</v>
      </c>
      <c r="BF24" s="7">
        <v>0</v>
      </c>
      <c r="BG24" s="7">
        <v>0</v>
      </c>
      <c r="BH24" s="4">
        <v>0</v>
      </c>
      <c r="BI24" s="4">
        <v>191</v>
      </c>
      <c r="BJ24" s="4">
        <v>2</v>
      </c>
      <c r="BK24" s="4">
        <v>200</v>
      </c>
      <c r="BL24" s="4" t="s">
        <v>46</v>
      </c>
      <c r="BM24" s="4" t="s">
        <v>0</v>
      </c>
      <c r="BN24" s="4" t="s">
        <v>145</v>
      </c>
      <c r="BO24" s="4" t="s">
        <v>410</v>
      </c>
      <c r="BP24" s="28" t="s">
        <v>386</v>
      </c>
      <c r="BQ24" s="3">
        <v>1.0609999999999999</v>
      </c>
      <c r="BR24" s="3">
        <v>9.0999999999999998E-2</v>
      </c>
      <c r="BS24" s="8">
        <v>0.161</v>
      </c>
      <c r="BT24" s="3">
        <v>0.72599999999999998</v>
      </c>
      <c r="BU24" s="3">
        <v>2.2189999999999999</v>
      </c>
      <c r="BV24" s="3">
        <v>2.9449999999999998</v>
      </c>
      <c r="BW24" s="3" t="s">
        <v>1</v>
      </c>
      <c r="BX24" s="3" t="s">
        <v>1</v>
      </c>
      <c r="BY24" s="3" t="s">
        <v>1</v>
      </c>
      <c r="BZ24" s="3" t="s">
        <v>1</v>
      </c>
    </row>
    <row r="25" spans="1:78" x14ac:dyDescent="0.2">
      <c r="A25" s="3">
        <v>26</v>
      </c>
      <c r="B25" s="3" t="s">
        <v>126</v>
      </c>
      <c r="C25" s="9">
        <v>44464</v>
      </c>
      <c r="D25" s="3" t="s">
        <v>53</v>
      </c>
      <c r="E25" s="4" t="s">
        <v>16</v>
      </c>
      <c r="F25" s="4" t="s">
        <v>151</v>
      </c>
      <c r="G25" s="4" t="s">
        <v>154</v>
      </c>
      <c r="H25" s="6">
        <v>1.024</v>
      </c>
      <c r="I25" s="6">
        <v>6.87</v>
      </c>
      <c r="J25" s="6">
        <v>36.4</v>
      </c>
      <c r="K25" s="6">
        <v>47.7</v>
      </c>
      <c r="L25" s="6">
        <v>15.9</v>
      </c>
      <c r="M25" s="4" t="s">
        <v>0</v>
      </c>
      <c r="N25" s="4" t="s">
        <v>151</v>
      </c>
      <c r="O25" s="3">
        <v>40</v>
      </c>
      <c r="P25" s="4" t="s">
        <v>50</v>
      </c>
      <c r="Q25" s="4" t="s">
        <v>0</v>
      </c>
      <c r="R25" s="4" t="s">
        <v>168</v>
      </c>
      <c r="S25" s="17" t="s">
        <v>324</v>
      </c>
      <c r="T25" s="4" t="s">
        <v>312</v>
      </c>
      <c r="U25" s="4" t="s">
        <v>35</v>
      </c>
      <c r="V25" s="4">
        <v>4</v>
      </c>
      <c r="W25" s="4">
        <v>0.8</v>
      </c>
      <c r="X25" s="3">
        <v>1.0149999999999999</v>
      </c>
      <c r="Y25" s="6">
        <v>0.125</v>
      </c>
      <c r="Z25" s="19">
        <v>35.299999999999997</v>
      </c>
      <c r="AA25" s="3">
        <v>0.85899999999999999</v>
      </c>
      <c r="AB25" s="4" t="s">
        <v>11</v>
      </c>
      <c r="AC25" s="4">
        <v>4.5</v>
      </c>
      <c r="AD25" s="4">
        <v>0.3</v>
      </c>
      <c r="AE25" s="4">
        <v>121</v>
      </c>
      <c r="AF25" s="4">
        <v>8</v>
      </c>
      <c r="AG25" s="4" t="s">
        <v>114</v>
      </c>
      <c r="AH25" s="4">
        <v>7</v>
      </c>
      <c r="AI25" s="19">
        <v>11.2</v>
      </c>
      <c r="AJ25" s="19">
        <v>6.1</v>
      </c>
      <c r="AK25" s="20">
        <f>All_data!$AI25/All_data!$AJ25</f>
        <v>1.8360655737704918</v>
      </c>
      <c r="AL25" s="4" t="s">
        <v>39</v>
      </c>
      <c r="AM25" s="3">
        <v>1500</v>
      </c>
      <c r="AN25" s="3">
        <v>5</v>
      </c>
      <c r="AO25" s="2" t="s">
        <v>190</v>
      </c>
      <c r="AP25" s="2" t="s">
        <v>145</v>
      </c>
      <c r="AQ25" s="3" t="s">
        <v>145</v>
      </c>
      <c r="AR25" s="3" t="s">
        <v>292</v>
      </c>
      <c r="AS25" s="4" t="s">
        <v>211</v>
      </c>
      <c r="AT25" s="4" t="s">
        <v>211</v>
      </c>
      <c r="AU25" s="4">
        <v>3.4910000000000001</v>
      </c>
      <c r="AV25" s="3">
        <v>0.26500000000000001</v>
      </c>
      <c r="AW25" s="4" t="s">
        <v>145</v>
      </c>
      <c r="AX25" s="4" t="s">
        <v>0</v>
      </c>
      <c r="AY25" s="3">
        <v>36</v>
      </c>
      <c r="AZ25" s="6" t="s">
        <v>1</v>
      </c>
      <c r="BA25" s="4" t="s">
        <v>273</v>
      </c>
      <c r="BB25" s="4">
        <v>1</v>
      </c>
      <c r="BC25" s="3">
        <v>900</v>
      </c>
      <c r="BD25" s="4" t="s">
        <v>350</v>
      </c>
      <c r="BE25" s="7">
        <v>4</v>
      </c>
      <c r="BF25" s="7">
        <v>4</v>
      </c>
      <c r="BG25" s="7">
        <v>0</v>
      </c>
      <c r="BH25" s="4">
        <v>0</v>
      </c>
      <c r="BI25" s="4">
        <v>25</v>
      </c>
      <c r="BJ25" s="4">
        <v>2</v>
      </c>
      <c r="BK25" s="4">
        <v>200</v>
      </c>
      <c r="BL25" s="4" t="s">
        <v>46</v>
      </c>
      <c r="BM25" s="4" t="s">
        <v>0</v>
      </c>
      <c r="BN25" s="4" t="s">
        <v>145</v>
      </c>
      <c r="BO25" s="4" t="s">
        <v>411</v>
      </c>
      <c r="BP25" s="28" t="s">
        <v>387</v>
      </c>
      <c r="BQ25" s="3">
        <v>1.046</v>
      </c>
      <c r="BR25" s="3">
        <v>0.224</v>
      </c>
      <c r="BS25" s="8">
        <v>0.33</v>
      </c>
      <c r="BT25" s="3">
        <v>0.35799999999999998</v>
      </c>
      <c r="BU25" s="3">
        <v>1.2</v>
      </c>
      <c r="BV25" s="3">
        <v>1.5580000000000001</v>
      </c>
      <c r="BW25" s="3">
        <v>0.05</v>
      </c>
      <c r="BX25" s="3">
        <v>0.33</v>
      </c>
      <c r="BY25" s="3">
        <v>0.252</v>
      </c>
      <c r="BZ25" s="3">
        <v>1.081</v>
      </c>
    </row>
    <row r="26" spans="1:78" x14ac:dyDescent="0.2">
      <c r="A26" s="3">
        <v>27</v>
      </c>
      <c r="B26" s="3" t="s">
        <v>126</v>
      </c>
      <c r="C26" s="9">
        <v>44465</v>
      </c>
      <c r="D26" s="3" t="s">
        <v>54</v>
      </c>
      <c r="E26" s="4" t="s">
        <v>16</v>
      </c>
      <c r="F26" s="4" t="s">
        <v>151</v>
      </c>
      <c r="G26" s="4" t="s">
        <v>154</v>
      </c>
      <c r="H26" s="6">
        <v>1.024</v>
      </c>
      <c r="I26" s="6">
        <v>6.87</v>
      </c>
      <c r="J26" s="6">
        <v>36.4</v>
      </c>
      <c r="K26" s="6">
        <v>47.7</v>
      </c>
      <c r="L26" s="6">
        <v>15.9</v>
      </c>
      <c r="M26" s="4" t="s">
        <v>0</v>
      </c>
      <c r="N26" s="4" t="s">
        <v>151</v>
      </c>
      <c r="O26" s="3">
        <v>40</v>
      </c>
      <c r="P26" s="4" t="s">
        <v>50</v>
      </c>
      <c r="Q26" s="4" t="s">
        <v>0</v>
      </c>
      <c r="R26" s="4" t="s">
        <v>313</v>
      </c>
      <c r="S26" s="17" t="s">
        <v>324</v>
      </c>
      <c r="T26" s="4" t="s">
        <v>314</v>
      </c>
      <c r="U26" s="4" t="s">
        <v>35</v>
      </c>
      <c r="V26" s="4">
        <v>5</v>
      </c>
      <c r="W26" s="4">
        <v>0.8</v>
      </c>
      <c r="X26" s="3">
        <v>1.0149999999999999</v>
      </c>
      <c r="Y26" s="6">
        <v>0.125</v>
      </c>
      <c r="Z26" s="19">
        <v>25.9</v>
      </c>
      <c r="AA26" s="3">
        <v>0.85899999999999999</v>
      </c>
      <c r="AB26" s="4" t="s">
        <v>11</v>
      </c>
      <c r="AC26" s="4">
        <v>4.5</v>
      </c>
      <c r="AD26" s="4">
        <v>0.3</v>
      </c>
      <c r="AE26" s="4">
        <v>121</v>
      </c>
      <c r="AF26" s="4">
        <v>8</v>
      </c>
      <c r="AG26" s="4" t="s">
        <v>114</v>
      </c>
      <c r="AH26" s="4">
        <v>7</v>
      </c>
      <c r="AI26" s="19">
        <v>10.1</v>
      </c>
      <c r="AJ26" s="19">
        <v>6.8</v>
      </c>
      <c r="AK26" s="20">
        <f>All_data!$AI26/All_data!$AJ26</f>
        <v>1.4852941176470589</v>
      </c>
      <c r="AL26" s="4" t="s">
        <v>39</v>
      </c>
      <c r="AM26" s="3">
        <v>1500</v>
      </c>
      <c r="AN26" s="3">
        <v>5</v>
      </c>
      <c r="AO26" s="2" t="s">
        <v>190</v>
      </c>
      <c r="AP26" s="2" t="s">
        <v>145</v>
      </c>
      <c r="AQ26" s="3" t="s">
        <v>145</v>
      </c>
      <c r="AR26" s="3" t="s">
        <v>292</v>
      </c>
      <c r="AS26" s="4" t="s">
        <v>211</v>
      </c>
      <c r="AT26" s="4" t="s">
        <v>211</v>
      </c>
      <c r="AU26" s="4">
        <v>3.4910000000000001</v>
      </c>
      <c r="AV26" s="3">
        <v>0.26400000000000001</v>
      </c>
      <c r="AW26" s="4" t="s">
        <v>145</v>
      </c>
      <c r="AX26" s="4" t="s">
        <v>0</v>
      </c>
      <c r="AY26" s="3">
        <v>36</v>
      </c>
      <c r="AZ26" s="6" t="s">
        <v>1</v>
      </c>
      <c r="BA26" s="4" t="s">
        <v>273</v>
      </c>
      <c r="BB26" s="4">
        <v>1</v>
      </c>
      <c r="BC26" s="3">
        <v>900</v>
      </c>
      <c r="BD26" s="4" t="s">
        <v>350</v>
      </c>
      <c r="BE26" s="7">
        <v>4</v>
      </c>
      <c r="BF26" s="7">
        <v>4</v>
      </c>
      <c r="BG26" s="7">
        <v>0</v>
      </c>
      <c r="BH26" s="4">
        <v>0</v>
      </c>
      <c r="BI26" s="4">
        <v>26</v>
      </c>
      <c r="BJ26" s="4">
        <v>3</v>
      </c>
      <c r="BK26" s="4">
        <v>200</v>
      </c>
      <c r="BL26" s="4" t="s">
        <v>64</v>
      </c>
      <c r="BM26" s="4" t="s">
        <v>0</v>
      </c>
      <c r="BN26" s="4" t="s">
        <v>145</v>
      </c>
      <c r="BO26" s="4" t="s">
        <v>411</v>
      </c>
      <c r="BP26" s="28" t="s">
        <v>387</v>
      </c>
      <c r="BQ26" s="3">
        <v>1.06</v>
      </c>
      <c r="BR26" s="3">
        <v>0.13400000000000001</v>
      </c>
      <c r="BS26" s="8">
        <v>0.248</v>
      </c>
      <c r="BT26" s="3">
        <v>0.57299999999999995</v>
      </c>
      <c r="BU26" s="3">
        <v>1.095</v>
      </c>
      <c r="BV26" s="3">
        <v>1.6679999999999999</v>
      </c>
      <c r="BW26" s="3" t="s">
        <v>1</v>
      </c>
      <c r="BX26" s="3" t="s">
        <v>1</v>
      </c>
      <c r="BY26" s="3" t="s">
        <v>1</v>
      </c>
      <c r="BZ26" s="3" t="s">
        <v>1</v>
      </c>
    </row>
    <row r="27" spans="1:78" x14ac:dyDescent="0.2">
      <c r="A27" s="3">
        <v>28</v>
      </c>
      <c r="B27" s="3" t="s">
        <v>126</v>
      </c>
      <c r="C27" s="9">
        <v>44467</v>
      </c>
      <c r="D27" s="3" t="s">
        <v>49</v>
      </c>
      <c r="E27" s="4" t="s">
        <v>16</v>
      </c>
      <c r="F27" s="4" t="s">
        <v>151</v>
      </c>
      <c r="G27" s="4" t="s">
        <v>154</v>
      </c>
      <c r="H27" s="6">
        <v>1.024</v>
      </c>
      <c r="I27" s="6">
        <v>6.87</v>
      </c>
      <c r="J27" s="6">
        <v>36.4</v>
      </c>
      <c r="K27" s="6">
        <v>47.7</v>
      </c>
      <c r="L27" s="6">
        <v>15.9</v>
      </c>
      <c r="M27" s="4" t="s">
        <v>0</v>
      </c>
      <c r="N27" s="4" t="s">
        <v>151</v>
      </c>
      <c r="O27" s="3">
        <v>40</v>
      </c>
      <c r="P27" s="4" t="s">
        <v>50</v>
      </c>
      <c r="Q27" s="4" t="s">
        <v>151</v>
      </c>
      <c r="R27" s="4" t="s">
        <v>164</v>
      </c>
      <c r="S27" s="17" t="s">
        <v>325</v>
      </c>
      <c r="T27" s="4" t="s">
        <v>308</v>
      </c>
      <c r="U27" s="4" t="s">
        <v>35</v>
      </c>
      <c r="V27" s="4">
        <v>9</v>
      </c>
      <c r="W27" s="4">
        <v>0.8</v>
      </c>
      <c r="X27" s="3">
        <v>0.83</v>
      </c>
      <c r="Y27" s="6">
        <v>0.125</v>
      </c>
      <c r="Z27" s="19">
        <v>17</v>
      </c>
      <c r="AA27" s="3">
        <v>0.85899999999999999</v>
      </c>
      <c r="AB27" s="4" t="s">
        <v>11</v>
      </c>
      <c r="AC27" s="4">
        <v>5</v>
      </c>
      <c r="AD27" s="4">
        <v>0.3</v>
      </c>
      <c r="AE27" s="21">
        <v>132</v>
      </c>
      <c r="AF27" s="4">
        <v>8</v>
      </c>
      <c r="AG27" s="4" t="s">
        <v>114</v>
      </c>
      <c r="AH27" s="4">
        <v>12</v>
      </c>
      <c r="AI27" s="19">
        <v>14.5</v>
      </c>
      <c r="AJ27" s="19">
        <v>5.7</v>
      </c>
      <c r="AK27" s="20">
        <f>All_data!$AI27/All_data!$AJ27</f>
        <v>2.5438596491228069</v>
      </c>
      <c r="AL27" s="4" t="s">
        <v>39</v>
      </c>
      <c r="AM27" s="3">
        <v>1500</v>
      </c>
      <c r="AN27" s="3">
        <v>5</v>
      </c>
      <c r="AO27" s="2" t="s">
        <v>190</v>
      </c>
      <c r="AP27" s="2" t="s">
        <v>145</v>
      </c>
      <c r="AQ27" s="3" t="s">
        <v>145</v>
      </c>
      <c r="AR27" s="3" t="s">
        <v>292</v>
      </c>
      <c r="AS27" s="4" t="s">
        <v>209</v>
      </c>
      <c r="AT27" s="5" t="s">
        <v>210</v>
      </c>
      <c r="AU27" s="4">
        <v>4.6150000000000002</v>
      </c>
      <c r="AV27" s="3">
        <v>0.26</v>
      </c>
      <c r="AW27" s="4" t="s">
        <v>145</v>
      </c>
      <c r="AX27" s="4" t="s">
        <v>0</v>
      </c>
      <c r="AY27" s="3">
        <v>36</v>
      </c>
      <c r="AZ27" s="6" t="s">
        <v>1</v>
      </c>
      <c r="BA27" s="4" t="s">
        <v>272</v>
      </c>
      <c r="BB27" s="4">
        <v>41</v>
      </c>
      <c r="BC27" s="3">
        <v>900</v>
      </c>
      <c r="BD27" s="4" t="s">
        <v>351</v>
      </c>
      <c r="BE27" s="7">
        <v>11</v>
      </c>
      <c r="BF27" s="7">
        <v>14</v>
      </c>
      <c r="BG27" s="7">
        <v>3</v>
      </c>
      <c r="BH27" s="4">
        <v>0</v>
      </c>
      <c r="BI27" s="4">
        <v>57</v>
      </c>
      <c r="BJ27" s="4">
        <v>3</v>
      </c>
      <c r="BK27" s="4">
        <v>200</v>
      </c>
      <c r="BL27" s="4" t="s">
        <v>64</v>
      </c>
      <c r="BM27" s="4" t="s">
        <v>0</v>
      </c>
      <c r="BN27" s="4" t="s">
        <v>145</v>
      </c>
      <c r="BO27" s="4" t="s">
        <v>411</v>
      </c>
      <c r="BP27" s="28" t="s">
        <v>387</v>
      </c>
      <c r="BQ27" s="3">
        <v>1.0880000000000001</v>
      </c>
      <c r="BR27" s="3">
        <v>0.30199999999999999</v>
      </c>
      <c r="BS27" s="8">
        <v>0.28799999999999998</v>
      </c>
      <c r="BT27" s="3">
        <v>0.498</v>
      </c>
      <c r="BU27" s="3">
        <v>0.34100000000000003</v>
      </c>
      <c r="BV27" s="3">
        <v>0.83899999999999997</v>
      </c>
      <c r="BW27" s="3">
        <v>-0.06</v>
      </c>
      <c r="BX27" s="3">
        <v>0.38</v>
      </c>
      <c r="BY27" s="3">
        <v>0.29599999999999999</v>
      </c>
      <c r="BZ27" s="3">
        <v>0.99399999999999999</v>
      </c>
    </row>
    <row r="28" spans="1:78" x14ac:dyDescent="0.2">
      <c r="A28" s="3">
        <v>29</v>
      </c>
      <c r="B28" s="3" t="s">
        <v>126</v>
      </c>
      <c r="C28" s="9">
        <v>44467</v>
      </c>
      <c r="D28" s="3" t="s">
        <v>56</v>
      </c>
      <c r="E28" s="4" t="s">
        <v>16</v>
      </c>
      <c r="F28" s="4" t="s">
        <v>151</v>
      </c>
      <c r="G28" s="4" t="s">
        <v>154</v>
      </c>
      <c r="H28" s="6">
        <v>1.024</v>
      </c>
      <c r="I28" s="6">
        <v>6.87</v>
      </c>
      <c r="J28" s="6">
        <v>36.4</v>
      </c>
      <c r="K28" s="6">
        <v>47.7</v>
      </c>
      <c r="L28" s="6">
        <v>15.9</v>
      </c>
      <c r="M28" s="4" t="s">
        <v>0</v>
      </c>
      <c r="N28" s="4" t="s">
        <v>151</v>
      </c>
      <c r="O28" s="3">
        <v>40</v>
      </c>
      <c r="P28" s="4" t="s">
        <v>50</v>
      </c>
      <c r="Q28" s="4" t="s">
        <v>174</v>
      </c>
      <c r="R28" s="4" t="s">
        <v>164</v>
      </c>
      <c r="S28" s="17" t="s">
        <v>325</v>
      </c>
      <c r="T28" s="4" t="s">
        <v>308</v>
      </c>
      <c r="U28" s="4" t="s">
        <v>35</v>
      </c>
      <c r="V28" s="4">
        <v>9</v>
      </c>
      <c r="W28" s="4">
        <v>0.8</v>
      </c>
      <c r="X28" s="3">
        <v>1.02</v>
      </c>
      <c r="Y28" s="6">
        <v>0.125</v>
      </c>
      <c r="Z28" s="19">
        <v>21</v>
      </c>
      <c r="AA28" s="3">
        <v>0.85899999999999999</v>
      </c>
      <c r="AB28" s="4" t="s">
        <v>11</v>
      </c>
      <c r="AC28" s="4">
        <v>4.5</v>
      </c>
      <c r="AD28" s="4">
        <v>0.3</v>
      </c>
      <c r="AE28" s="4">
        <v>121</v>
      </c>
      <c r="AF28" s="4">
        <v>8</v>
      </c>
      <c r="AG28" s="4" t="s">
        <v>114</v>
      </c>
      <c r="AH28" s="4">
        <v>7</v>
      </c>
      <c r="AI28" s="19">
        <v>10.7</v>
      </c>
      <c r="AJ28" s="19">
        <v>5.9</v>
      </c>
      <c r="AK28" s="20">
        <f>All_data!$AI28/All_data!$AJ28</f>
        <v>1.8135593220338981</v>
      </c>
      <c r="AL28" s="4" t="s">
        <v>39</v>
      </c>
      <c r="AM28" s="3">
        <v>1500</v>
      </c>
      <c r="AN28" s="3">
        <v>5</v>
      </c>
      <c r="AO28" s="2" t="s">
        <v>190</v>
      </c>
      <c r="AP28" s="2" t="s">
        <v>145</v>
      </c>
      <c r="AQ28" s="3" t="s">
        <v>145</v>
      </c>
      <c r="AR28" s="3" t="s">
        <v>292</v>
      </c>
      <c r="AS28" s="4" t="s">
        <v>211</v>
      </c>
      <c r="AT28" s="4" t="s">
        <v>211</v>
      </c>
      <c r="AU28" s="4">
        <v>3.4910000000000001</v>
      </c>
      <c r="AV28" s="3">
        <v>0.25800000000000001</v>
      </c>
      <c r="AW28" s="4" t="s">
        <v>145</v>
      </c>
      <c r="AX28" s="4" t="s">
        <v>0</v>
      </c>
      <c r="AY28" s="3">
        <v>36</v>
      </c>
      <c r="AZ28" s="6" t="s">
        <v>1</v>
      </c>
      <c r="BA28" s="4" t="s">
        <v>272</v>
      </c>
      <c r="BB28" s="4">
        <v>51</v>
      </c>
      <c r="BC28" s="3">
        <v>900</v>
      </c>
      <c r="BD28" s="4" t="s">
        <v>351</v>
      </c>
      <c r="BE28" s="7">
        <v>4</v>
      </c>
      <c r="BF28" s="7">
        <v>4</v>
      </c>
      <c r="BG28" s="7">
        <v>0</v>
      </c>
      <c r="BH28" s="4">
        <v>0</v>
      </c>
      <c r="BI28" s="4">
        <v>28</v>
      </c>
      <c r="BJ28" s="4">
        <v>3</v>
      </c>
      <c r="BK28" s="4">
        <v>200</v>
      </c>
      <c r="BL28" s="4" t="s">
        <v>46</v>
      </c>
      <c r="BM28" s="4" t="s">
        <v>0</v>
      </c>
      <c r="BN28" s="4" t="s">
        <v>145</v>
      </c>
      <c r="BO28" s="4" t="s">
        <v>411</v>
      </c>
      <c r="BP28" s="28" t="s">
        <v>387</v>
      </c>
      <c r="BQ28" s="3">
        <v>1.073</v>
      </c>
      <c r="BR28" s="3">
        <v>0.30299999999999999</v>
      </c>
      <c r="BS28" s="8">
        <v>0.371</v>
      </c>
      <c r="BT28" s="3">
        <v>0.371</v>
      </c>
      <c r="BU28" s="3">
        <v>0.433</v>
      </c>
      <c r="BV28" s="3">
        <v>0.80400000000000005</v>
      </c>
      <c r="BW28" s="3">
        <v>0.05</v>
      </c>
      <c r="BX28" s="3">
        <v>0.33</v>
      </c>
      <c r="BY28" s="3" t="s">
        <v>1</v>
      </c>
      <c r="BZ28" s="3" t="s">
        <v>1</v>
      </c>
    </row>
    <row r="29" spans="1:78" x14ac:dyDescent="0.2">
      <c r="A29" s="3">
        <v>30</v>
      </c>
      <c r="B29" s="3" t="s">
        <v>126</v>
      </c>
      <c r="C29" s="9">
        <v>44472</v>
      </c>
      <c r="D29" s="3" t="s">
        <v>19</v>
      </c>
      <c r="E29" s="4" t="s">
        <v>16</v>
      </c>
      <c r="F29" s="4" t="s">
        <v>151</v>
      </c>
      <c r="G29" s="4" t="s">
        <v>154</v>
      </c>
      <c r="H29" s="6">
        <v>1.024</v>
      </c>
      <c r="I29" s="6">
        <v>6.87</v>
      </c>
      <c r="J29" s="6">
        <v>36.4</v>
      </c>
      <c r="K29" s="6">
        <v>47.7</v>
      </c>
      <c r="L29" s="6">
        <v>15.9</v>
      </c>
      <c r="M29" s="4" t="s">
        <v>0</v>
      </c>
      <c r="N29" s="4" t="s">
        <v>151</v>
      </c>
      <c r="O29" s="3">
        <v>40</v>
      </c>
      <c r="P29" s="4" t="s">
        <v>28</v>
      </c>
      <c r="Q29" s="4" t="s">
        <v>171</v>
      </c>
      <c r="R29" s="4" t="s">
        <v>166</v>
      </c>
      <c r="S29" s="17" t="s">
        <v>324</v>
      </c>
      <c r="T29" s="4" t="s">
        <v>304</v>
      </c>
      <c r="U29" s="4" t="s">
        <v>35</v>
      </c>
      <c r="V29" s="4">
        <v>2</v>
      </c>
      <c r="W29" s="4">
        <v>0.8</v>
      </c>
      <c r="X29" s="3">
        <v>0.8</v>
      </c>
      <c r="Y29" s="6">
        <v>0.115</v>
      </c>
      <c r="Z29" s="19">
        <v>11.5</v>
      </c>
      <c r="AA29" s="3">
        <v>1.3140000000000001</v>
      </c>
      <c r="AB29" s="4" t="s">
        <v>11</v>
      </c>
      <c r="AC29" s="4">
        <v>3</v>
      </c>
      <c r="AD29" s="4">
        <v>0.3</v>
      </c>
      <c r="AE29" s="21">
        <v>161</v>
      </c>
      <c r="AF29" s="4">
        <v>6</v>
      </c>
      <c r="AG29" s="4" t="s">
        <v>114</v>
      </c>
      <c r="AH29" s="4">
        <v>15</v>
      </c>
      <c r="AI29" s="19">
        <v>11.9</v>
      </c>
      <c r="AJ29" s="19">
        <v>7.8</v>
      </c>
      <c r="AK29" s="20">
        <f>All_data!$AI29/All_data!$AJ29</f>
        <v>1.5256410256410258</v>
      </c>
      <c r="AL29" s="4" t="s">
        <v>39</v>
      </c>
      <c r="AM29" s="3">
        <v>1515</v>
      </c>
      <c r="AN29" s="3">
        <v>5</v>
      </c>
      <c r="AO29" s="2" t="s">
        <v>190</v>
      </c>
      <c r="AP29" s="2" t="s">
        <v>145</v>
      </c>
      <c r="AQ29" s="3" t="s">
        <v>145</v>
      </c>
      <c r="AR29" s="3" t="s">
        <v>292</v>
      </c>
      <c r="AS29" s="4" t="s">
        <v>200</v>
      </c>
      <c r="AT29" s="5" t="s">
        <v>201</v>
      </c>
      <c r="AU29" s="4">
        <v>1.083</v>
      </c>
      <c r="AV29" s="3">
        <v>0.26800000000000002</v>
      </c>
      <c r="AW29" s="4" t="s">
        <v>145</v>
      </c>
      <c r="AX29" s="4" t="s">
        <v>0</v>
      </c>
      <c r="AY29" s="3">
        <v>80.599999999999994</v>
      </c>
      <c r="AZ29" s="6" t="s">
        <v>278</v>
      </c>
      <c r="BA29" s="4" t="s">
        <v>272</v>
      </c>
      <c r="BB29" s="4">
        <v>1</v>
      </c>
      <c r="BC29" s="3">
        <v>900</v>
      </c>
      <c r="BD29" s="4" t="s">
        <v>342</v>
      </c>
      <c r="BE29" s="7">
        <v>0</v>
      </c>
      <c r="BF29" s="7">
        <v>0</v>
      </c>
      <c r="BG29" s="7">
        <v>0</v>
      </c>
      <c r="BH29" s="4">
        <v>0</v>
      </c>
      <c r="BI29" s="4">
        <v>201</v>
      </c>
      <c r="BJ29" s="4">
        <v>193</v>
      </c>
      <c r="BK29" s="4">
        <v>200</v>
      </c>
      <c r="BL29" s="4" t="s">
        <v>46</v>
      </c>
      <c r="BM29" s="4" t="s">
        <v>0</v>
      </c>
      <c r="BN29" s="4" t="s">
        <v>145</v>
      </c>
      <c r="BO29" s="4" t="s">
        <v>411</v>
      </c>
      <c r="BP29" s="28" t="s">
        <v>387</v>
      </c>
      <c r="BQ29" s="3">
        <v>1.0780000000000001</v>
      </c>
      <c r="BR29" s="3">
        <v>0.26800000000000002</v>
      </c>
      <c r="BS29" s="8">
        <v>0.33</v>
      </c>
      <c r="BT29" s="3">
        <v>0.39800000000000002</v>
      </c>
      <c r="BU29" s="3">
        <v>0.496</v>
      </c>
      <c r="BV29" s="3">
        <v>0.89400000000000002</v>
      </c>
      <c r="BW29" s="3">
        <v>0.03</v>
      </c>
      <c r="BX29" s="3">
        <v>0.34</v>
      </c>
      <c r="BY29" s="3">
        <v>0.35</v>
      </c>
      <c r="BZ29" s="3">
        <v>1.129</v>
      </c>
    </row>
    <row r="30" spans="1:78" x14ac:dyDescent="0.2">
      <c r="A30" s="3">
        <v>32</v>
      </c>
      <c r="B30" s="3" t="s">
        <v>126</v>
      </c>
      <c r="C30" s="9">
        <v>44487</v>
      </c>
      <c r="D30" s="3" t="s">
        <v>18</v>
      </c>
      <c r="E30" s="4" t="s">
        <v>4</v>
      </c>
      <c r="F30" s="4" t="s">
        <v>151</v>
      </c>
      <c r="G30" s="4" t="s">
        <v>154</v>
      </c>
      <c r="H30" s="6">
        <v>1.0449999999999999</v>
      </c>
      <c r="I30" s="6">
        <v>6.8</v>
      </c>
      <c r="J30" s="6">
        <v>36.4</v>
      </c>
      <c r="K30" s="6">
        <v>47.7</v>
      </c>
      <c r="L30" s="6">
        <v>15.9</v>
      </c>
      <c r="M30" s="4" t="s">
        <v>0</v>
      </c>
      <c r="N30" s="4" t="s">
        <v>151</v>
      </c>
      <c r="O30" s="3">
        <v>40</v>
      </c>
      <c r="P30" s="4" t="s">
        <v>28</v>
      </c>
      <c r="Q30" s="4" t="s">
        <v>172</v>
      </c>
      <c r="R30" s="4" t="s">
        <v>164</v>
      </c>
      <c r="S30" s="17" t="s">
        <v>325</v>
      </c>
      <c r="T30" s="4" t="s">
        <v>15</v>
      </c>
      <c r="U30" s="4" t="s">
        <v>35</v>
      </c>
      <c r="V30" s="4">
        <v>4</v>
      </c>
      <c r="W30" s="4">
        <v>0.9</v>
      </c>
      <c r="X30" s="3">
        <v>0.88500000000000001</v>
      </c>
      <c r="Y30" s="6">
        <v>0.11749999999999999</v>
      </c>
      <c r="Z30" s="19">
        <v>38.6</v>
      </c>
      <c r="AA30" s="3">
        <v>1.3140000000000001</v>
      </c>
      <c r="AB30" s="4" t="s">
        <v>11</v>
      </c>
      <c r="AC30" s="4">
        <v>4</v>
      </c>
      <c r="AD30" s="4">
        <v>0.3</v>
      </c>
      <c r="AE30" s="21">
        <v>103</v>
      </c>
      <c r="AF30" s="4">
        <v>6</v>
      </c>
      <c r="AG30" s="4" t="s">
        <v>114</v>
      </c>
      <c r="AH30" s="4">
        <v>20</v>
      </c>
      <c r="AI30" s="19">
        <v>13.3</v>
      </c>
      <c r="AJ30" s="19">
        <v>9.1999999999999993</v>
      </c>
      <c r="AK30" s="20">
        <f>All_data!$AI30/All_data!$AJ30</f>
        <v>1.4456521739130437</v>
      </c>
      <c r="AL30" s="4" t="s">
        <v>39</v>
      </c>
      <c r="AM30" s="3">
        <v>1515</v>
      </c>
      <c r="AN30" s="3">
        <v>5</v>
      </c>
      <c r="AO30" s="2" t="s">
        <v>190</v>
      </c>
      <c r="AP30" s="2" t="s">
        <v>145</v>
      </c>
      <c r="AQ30" s="3" t="s">
        <v>145</v>
      </c>
      <c r="AR30" s="3" t="s">
        <v>292</v>
      </c>
      <c r="AS30" s="4" t="s">
        <v>202</v>
      </c>
      <c r="AT30" s="4" t="s">
        <v>202</v>
      </c>
      <c r="AU30" s="4">
        <v>0.70299999999999996</v>
      </c>
      <c r="AV30" s="3">
        <v>0.25800000000000001</v>
      </c>
      <c r="AW30" s="4" t="s">
        <v>145</v>
      </c>
      <c r="AX30" s="4" t="s">
        <v>0</v>
      </c>
      <c r="AY30" s="3">
        <v>61.5</v>
      </c>
      <c r="AZ30" s="6" t="s">
        <v>1</v>
      </c>
      <c r="BA30" s="4" t="s">
        <v>272</v>
      </c>
      <c r="BB30" s="4">
        <v>32</v>
      </c>
      <c r="BC30" s="3">
        <v>900</v>
      </c>
      <c r="BD30" s="4" t="s">
        <v>341</v>
      </c>
      <c r="BE30" s="7">
        <v>11</v>
      </c>
      <c r="BF30" s="7">
        <v>11</v>
      </c>
      <c r="BG30" s="7">
        <v>0</v>
      </c>
      <c r="BH30" s="4">
        <v>0</v>
      </c>
      <c r="BI30" s="4">
        <v>253</v>
      </c>
      <c r="BJ30" s="4">
        <v>217</v>
      </c>
      <c r="BK30" s="4">
        <v>200</v>
      </c>
      <c r="BL30" s="4" t="s">
        <v>64</v>
      </c>
      <c r="BM30" s="4" t="s">
        <v>0</v>
      </c>
      <c r="BN30" s="4" t="s">
        <v>145</v>
      </c>
      <c r="BO30" s="4" t="s">
        <v>408</v>
      </c>
      <c r="BP30" s="28" t="s">
        <v>386</v>
      </c>
      <c r="BQ30" s="3">
        <v>1.0760000000000001</v>
      </c>
      <c r="BR30" s="3">
        <v>0.151</v>
      </c>
      <c r="BS30" s="8">
        <v>0.26700000000000002</v>
      </c>
      <c r="BT30" s="3">
        <v>0.316</v>
      </c>
      <c r="BU30" s="3">
        <v>1.1279999999999999</v>
      </c>
      <c r="BV30" s="3">
        <v>1.444</v>
      </c>
      <c r="BW30" s="3">
        <v>0.08</v>
      </c>
      <c r="BX30" s="3">
        <v>0.32</v>
      </c>
      <c r="BY30" s="3">
        <v>0.35299999999999998</v>
      </c>
      <c r="BZ30" s="3">
        <v>1.26</v>
      </c>
    </row>
    <row r="31" spans="1:78" x14ac:dyDescent="0.2">
      <c r="A31" s="3">
        <v>33</v>
      </c>
      <c r="B31" s="3" t="s">
        <v>126</v>
      </c>
      <c r="C31" s="9">
        <v>44501</v>
      </c>
      <c r="D31" s="3" t="s">
        <v>3</v>
      </c>
      <c r="E31" s="4" t="s">
        <v>4</v>
      </c>
      <c r="F31" s="4" t="s">
        <v>151</v>
      </c>
      <c r="G31" s="4" t="s">
        <v>154</v>
      </c>
      <c r="H31" s="6">
        <v>1.0449999999999999</v>
      </c>
      <c r="I31" s="6">
        <v>6.8</v>
      </c>
      <c r="J31" s="6">
        <v>36.4</v>
      </c>
      <c r="K31" s="6">
        <v>47.7</v>
      </c>
      <c r="L31" s="6">
        <v>15.9</v>
      </c>
      <c r="M31" s="4" t="s">
        <v>0</v>
      </c>
      <c r="N31" s="4" t="s">
        <v>151</v>
      </c>
      <c r="O31" s="3">
        <v>40</v>
      </c>
      <c r="P31" s="4" t="s">
        <v>28</v>
      </c>
      <c r="Q31" s="4" t="s">
        <v>172</v>
      </c>
      <c r="R31" s="4" t="s">
        <v>164</v>
      </c>
      <c r="S31" s="17" t="s">
        <v>325</v>
      </c>
      <c r="T31" s="4" t="s">
        <v>308</v>
      </c>
      <c r="U31" s="4" t="s">
        <v>35</v>
      </c>
      <c r="V31" s="4">
        <v>4</v>
      </c>
      <c r="W31" s="4">
        <v>1.1100000000000001</v>
      </c>
      <c r="X31" s="3">
        <v>1.1100000000000001</v>
      </c>
      <c r="Y31" s="6">
        <f>4.4/40</f>
        <v>0.11000000000000001</v>
      </c>
      <c r="Z31" s="19">
        <v>16.7</v>
      </c>
      <c r="AA31" s="3">
        <v>1.3140000000000001</v>
      </c>
      <c r="AB31" s="4" t="s">
        <v>45</v>
      </c>
      <c r="AC31" s="4" t="s">
        <v>1</v>
      </c>
      <c r="AD31" s="4" t="s">
        <v>1</v>
      </c>
      <c r="AE31" s="4" t="s">
        <v>1</v>
      </c>
      <c r="AF31" s="4" t="s">
        <v>1</v>
      </c>
      <c r="AG31" s="4" t="s">
        <v>1</v>
      </c>
      <c r="AH31" s="4">
        <v>12</v>
      </c>
      <c r="AI31" s="19">
        <v>14.3</v>
      </c>
      <c r="AJ31" s="19">
        <v>13</v>
      </c>
      <c r="AK31" s="20">
        <f>All_data!$AI31/All_data!$AJ31</f>
        <v>1.1000000000000001</v>
      </c>
      <c r="AL31" s="4" t="s">
        <v>39</v>
      </c>
      <c r="AM31" s="3">
        <v>1515</v>
      </c>
      <c r="AN31" s="3">
        <v>5</v>
      </c>
      <c r="AO31" s="2" t="s">
        <v>190</v>
      </c>
      <c r="AP31" s="2" t="s">
        <v>145</v>
      </c>
      <c r="AQ31" s="3" t="s">
        <v>145</v>
      </c>
      <c r="AR31" s="3" t="s">
        <v>292</v>
      </c>
      <c r="AS31" s="4" t="s">
        <v>208</v>
      </c>
      <c r="AT31" s="4" t="s">
        <v>208</v>
      </c>
      <c r="AU31" s="4">
        <v>1.59</v>
      </c>
      <c r="AV31" s="3" t="s">
        <v>1</v>
      </c>
      <c r="AW31" s="4" t="s">
        <v>145</v>
      </c>
      <c r="AX31" s="4" t="s">
        <v>267</v>
      </c>
      <c r="AY31" s="3">
        <v>84.9</v>
      </c>
      <c r="AZ31" s="6" t="s">
        <v>267</v>
      </c>
      <c r="BA31" s="4" t="s">
        <v>272</v>
      </c>
      <c r="BB31" s="4">
        <v>67</v>
      </c>
      <c r="BC31" s="3">
        <v>900</v>
      </c>
      <c r="BD31" s="4" t="s">
        <v>352</v>
      </c>
      <c r="BE31" s="7">
        <v>0</v>
      </c>
      <c r="BF31" s="7">
        <v>0</v>
      </c>
      <c r="BG31" s="7">
        <v>0</v>
      </c>
      <c r="BH31" s="4">
        <v>0</v>
      </c>
      <c r="BI31" s="4">
        <v>348</v>
      </c>
      <c r="BJ31" s="4">
        <v>5</v>
      </c>
      <c r="BK31" s="4">
        <v>200</v>
      </c>
      <c r="BL31" s="4" t="s">
        <v>64</v>
      </c>
      <c r="BM31" s="4" t="s">
        <v>0</v>
      </c>
      <c r="BN31" s="4" t="s">
        <v>145</v>
      </c>
      <c r="BO31" s="4" t="s">
        <v>411</v>
      </c>
      <c r="BP31" s="28" t="s">
        <v>387</v>
      </c>
      <c r="BQ31" s="3">
        <v>1.087</v>
      </c>
      <c r="BR31" s="3">
        <v>0.32200000000000001</v>
      </c>
      <c r="BS31" s="8">
        <v>0.32700000000000001</v>
      </c>
      <c r="BT31" s="3">
        <v>0.35</v>
      </c>
      <c r="BU31" s="3">
        <v>0.42</v>
      </c>
      <c r="BV31" s="3">
        <v>0.77</v>
      </c>
      <c r="BW31" s="3">
        <v>0.03</v>
      </c>
      <c r="BX31" s="3">
        <v>0.34</v>
      </c>
      <c r="BY31" s="3" t="s">
        <v>1</v>
      </c>
      <c r="BZ31" s="3" t="s">
        <v>1</v>
      </c>
    </row>
    <row r="32" spans="1:78" x14ac:dyDescent="0.2">
      <c r="A32" s="3">
        <v>39</v>
      </c>
      <c r="B32" s="3" t="s">
        <v>126</v>
      </c>
      <c r="C32" s="9">
        <v>44535</v>
      </c>
      <c r="D32" s="3" t="s">
        <v>27</v>
      </c>
      <c r="E32" s="4" t="s">
        <v>4</v>
      </c>
      <c r="F32" s="4" t="s">
        <v>151</v>
      </c>
      <c r="G32" s="4" t="s">
        <v>154</v>
      </c>
      <c r="H32" s="6">
        <v>1.024</v>
      </c>
      <c r="I32" s="6">
        <v>6.87</v>
      </c>
      <c r="J32" s="6">
        <v>36.4</v>
      </c>
      <c r="K32" s="6">
        <v>47.7</v>
      </c>
      <c r="L32" s="6">
        <v>15.9</v>
      </c>
      <c r="M32" s="4" t="s">
        <v>0</v>
      </c>
      <c r="N32" s="4" t="s">
        <v>151</v>
      </c>
      <c r="O32" s="3">
        <v>40</v>
      </c>
      <c r="P32" s="4" t="s">
        <v>28</v>
      </c>
      <c r="Q32" s="4" t="s">
        <v>0</v>
      </c>
      <c r="R32" s="4" t="s">
        <v>164</v>
      </c>
      <c r="S32" s="17" t="s">
        <v>325</v>
      </c>
      <c r="T32" s="4" t="s">
        <v>308</v>
      </c>
      <c r="U32" s="4" t="s">
        <v>35</v>
      </c>
      <c r="V32" s="4">
        <v>7</v>
      </c>
      <c r="W32" s="4">
        <v>0.8</v>
      </c>
      <c r="X32" s="3">
        <v>0.91</v>
      </c>
      <c r="Y32" s="6">
        <v>0.115</v>
      </c>
      <c r="Z32" s="19">
        <v>16.7</v>
      </c>
      <c r="AA32" s="3">
        <v>1.3140000000000001</v>
      </c>
      <c r="AB32" s="4" t="s">
        <v>11</v>
      </c>
      <c r="AC32" s="4">
        <v>3</v>
      </c>
      <c r="AD32" s="4">
        <v>0.3</v>
      </c>
      <c r="AE32" s="21">
        <v>161</v>
      </c>
      <c r="AF32" s="4">
        <v>6</v>
      </c>
      <c r="AG32" s="4" t="s">
        <v>114</v>
      </c>
      <c r="AH32" s="4">
        <v>16</v>
      </c>
      <c r="AI32" s="19">
        <v>11.6</v>
      </c>
      <c r="AJ32" s="19">
        <v>8.1999999999999993</v>
      </c>
      <c r="AK32" s="20">
        <f>All_data!$AI32/All_data!$AJ32</f>
        <v>1.4146341463414636</v>
      </c>
      <c r="AL32" s="4" t="s">
        <v>39</v>
      </c>
      <c r="AM32" s="3">
        <v>1550</v>
      </c>
      <c r="AN32" s="3">
        <v>0.1</v>
      </c>
      <c r="AO32" s="2" t="s">
        <v>190</v>
      </c>
      <c r="AP32" s="2" t="s">
        <v>145</v>
      </c>
      <c r="AQ32" s="3" t="s">
        <v>114</v>
      </c>
      <c r="AR32" s="3" t="s">
        <v>292</v>
      </c>
      <c r="AS32" s="4" t="s">
        <v>201</v>
      </c>
      <c r="AT32" s="5" t="s">
        <v>212</v>
      </c>
      <c r="AU32" s="4">
        <v>2.41</v>
      </c>
      <c r="AV32" s="3">
        <v>0.29299999999999998</v>
      </c>
      <c r="AW32" s="4" t="s">
        <v>145</v>
      </c>
      <c r="AX32" s="4" t="s">
        <v>0</v>
      </c>
      <c r="AY32" s="3">
        <v>8.5</v>
      </c>
      <c r="AZ32" s="6" t="s">
        <v>279</v>
      </c>
      <c r="BA32" s="4" t="s">
        <v>274</v>
      </c>
      <c r="BB32" s="4">
        <v>116</v>
      </c>
      <c r="BC32" s="3">
        <v>900</v>
      </c>
      <c r="BD32" s="4" t="s">
        <v>353</v>
      </c>
      <c r="BE32" s="7">
        <v>0</v>
      </c>
      <c r="BF32" s="7">
        <v>2</v>
      </c>
      <c r="BG32" s="7">
        <v>2</v>
      </c>
      <c r="BH32" s="4">
        <v>0</v>
      </c>
      <c r="BI32" s="4">
        <v>262</v>
      </c>
      <c r="BJ32" s="4">
        <v>6</v>
      </c>
      <c r="BK32" s="4">
        <v>200</v>
      </c>
      <c r="BL32" s="4" t="s">
        <v>64</v>
      </c>
      <c r="BM32" s="4" t="s">
        <v>0</v>
      </c>
      <c r="BN32" s="4" t="s">
        <v>145</v>
      </c>
      <c r="BO32" s="4" t="s">
        <v>411</v>
      </c>
      <c r="BP32" s="28" t="s">
        <v>386</v>
      </c>
      <c r="BQ32" s="3">
        <v>1.097</v>
      </c>
      <c r="BR32" s="3">
        <v>0.28199999999999997</v>
      </c>
      <c r="BS32" s="8">
        <v>0.22700000000000001</v>
      </c>
      <c r="BT32" s="3">
        <v>0.61199999999999999</v>
      </c>
      <c r="BU32" s="3">
        <v>0.36299999999999999</v>
      </c>
      <c r="BV32" s="3">
        <v>0.97499999999999998</v>
      </c>
      <c r="BW32" s="3">
        <v>0.05</v>
      </c>
      <c r="BX32" s="3">
        <v>0.28999999999999998</v>
      </c>
      <c r="BY32" s="3">
        <v>0.28599999999999998</v>
      </c>
      <c r="BZ32" s="3">
        <v>0.879</v>
      </c>
    </row>
    <row r="33" spans="1:78" x14ac:dyDescent="0.2">
      <c r="A33" s="3">
        <v>40</v>
      </c>
      <c r="B33" s="3" t="s">
        <v>126</v>
      </c>
      <c r="C33" s="9">
        <v>44545</v>
      </c>
      <c r="D33" s="3" t="s">
        <v>61</v>
      </c>
      <c r="E33" s="4" t="s">
        <v>138</v>
      </c>
      <c r="F33" s="4" t="s">
        <v>151</v>
      </c>
      <c r="G33" s="4" t="s">
        <v>155</v>
      </c>
      <c r="H33" s="6">
        <v>1.268</v>
      </c>
      <c r="I33" s="6">
        <v>1.268</v>
      </c>
      <c r="J33" s="6">
        <v>36.4</v>
      </c>
      <c r="K33" s="6">
        <v>47.7</v>
      </c>
      <c r="L33" s="6">
        <v>15.9</v>
      </c>
      <c r="M33" s="4" t="s">
        <v>0</v>
      </c>
      <c r="N33" s="4" t="s">
        <v>151</v>
      </c>
      <c r="O33" s="3">
        <v>40</v>
      </c>
      <c r="P33" s="4" t="s">
        <v>50</v>
      </c>
      <c r="Q33" s="4" t="s">
        <v>0</v>
      </c>
      <c r="R33" s="4" t="s">
        <v>164</v>
      </c>
      <c r="S33" s="17" t="s">
        <v>325</v>
      </c>
      <c r="T33" s="4" t="s">
        <v>308</v>
      </c>
      <c r="U33" s="4" t="s">
        <v>35</v>
      </c>
      <c r="V33" s="4">
        <v>7</v>
      </c>
      <c r="W33" s="4">
        <v>0.8</v>
      </c>
      <c r="X33" s="3">
        <v>0.98</v>
      </c>
      <c r="Y33" s="6">
        <v>0.125</v>
      </c>
      <c r="Z33" s="19">
        <v>15.3</v>
      </c>
      <c r="AA33" s="3">
        <v>0.85899999999999999</v>
      </c>
      <c r="AB33" s="4" t="s">
        <v>11</v>
      </c>
      <c r="AC33" s="4">
        <v>4.5</v>
      </c>
      <c r="AD33" s="4">
        <v>0.3</v>
      </c>
      <c r="AE33" s="21">
        <v>247</v>
      </c>
      <c r="AF33" s="4">
        <v>8</v>
      </c>
      <c r="AG33" s="4" t="s">
        <v>114</v>
      </c>
      <c r="AH33" s="4">
        <v>7</v>
      </c>
      <c r="AI33" s="19">
        <v>11.2</v>
      </c>
      <c r="AJ33" s="24">
        <v>5.6198169650000001</v>
      </c>
      <c r="AK33" s="20">
        <f>All_data!$AI33/All_data!$AJ33</f>
        <v>1.9929474695978819</v>
      </c>
      <c r="AL33" s="4" t="s">
        <v>39</v>
      </c>
      <c r="AM33" s="3">
        <v>1475</v>
      </c>
      <c r="AN33" s="3">
        <v>5</v>
      </c>
      <c r="AO33" s="2" t="s">
        <v>190</v>
      </c>
      <c r="AP33" s="2" t="s">
        <v>145</v>
      </c>
      <c r="AQ33" s="3" t="s">
        <v>145</v>
      </c>
      <c r="AR33" s="3" t="s">
        <v>292</v>
      </c>
      <c r="AS33" s="4" t="s">
        <v>213</v>
      </c>
      <c r="AT33" s="5" t="s">
        <v>214</v>
      </c>
      <c r="AU33" s="4">
        <v>3.6739999999999999</v>
      </c>
      <c r="AV33" s="3">
        <v>0.30599999999999999</v>
      </c>
      <c r="AW33" s="4" t="s">
        <v>145</v>
      </c>
      <c r="AX33" s="4" t="s">
        <v>268</v>
      </c>
      <c r="AY33" s="3">
        <v>40</v>
      </c>
      <c r="AZ33" s="6" t="s">
        <v>279</v>
      </c>
      <c r="BA33" s="4" t="s">
        <v>272</v>
      </c>
      <c r="BB33" s="4">
        <v>85</v>
      </c>
      <c r="BC33" s="3">
        <v>900</v>
      </c>
      <c r="BD33" s="4" t="s">
        <v>354</v>
      </c>
      <c r="BE33" s="7">
        <v>1</v>
      </c>
      <c r="BF33" s="7">
        <v>6</v>
      </c>
      <c r="BG33" s="7">
        <v>5</v>
      </c>
      <c r="BH33" s="4">
        <v>0</v>
      </c>
      <c r="BI33" s="4">
        <v>51</v>
      </c>
      <c r="BJ33" s="4">
        <v>47</v>
      </c>
      <c r="BK33" s="4">
        <v>200</v>
      </c>
      <c r="BL33" s="4" t="s">
        <v>64</v>
      </c>
      <c r="BM33" s="4" t="s">
        <v>0</v>
      </c>
      <c r="BN33" s="4" t="s">
        <v>145</v>
      </c>
      <c r="BO33" s="4" t="s">
        <v>411</v>
      </c>
      <c r="BP33" s="28" t="s">
        <v>387</v>
      </c>
      <c r="BQ33" s="3">
        <v>1.0649999999999999</v>
      </c>
      <c r="BR33" s="3">
        <v>0.26700000000000002</v>
      </c>
      <c r="BS33" s="8">
        <v>0.34699999999999998</v>
      </c>
      <c r="BT33" s="3">
        <v>0.35099999999999998</v>
      </c>
      <c r="BU33" s="3">
        <v>0.92200000000000004</v>
      </c>
      <c r="BV33" s="3">
        <v>1.2729999999999999</v>
      </c>
      <c r="BW33" s="3">
        <v>0.03</v>
      </c>
      <c r="BX33" s="3">
        <v>0.36</v>
      </c>
      <c r="BY33" s="3">
        <v>0.30499999999999999</v>
      </c>
      <c r="BZ33" s="3">
        <v>1.3120000000000001</v>
      </c>
    </row>
    <row r="34" spans="1:78" x14ac:dyDescent="0.2">
      <c r="A34" s="3">
        <v>41</v>
      </c>
      <c r="B34" s="3" t="s">
        <v>126</v>
      </c>
      <c r="C34" s="9">
        <v>44550</v>
      </c>
      <c r="D34" s="3" t="s">
        <v>57</v>
      </c>
      <c r="E34" s="4" t="s">
        <v>63</v>
      </c>
      <c r="F34" s="4" t="s">
        <v>151</v>
      </c>
      <c r="G34" s="4" t="s">
        <v>154</v>
      </c>
      <c r="H34" s="6">
        <v>1.0820000000000001</v>
      </c>
      <c r="I34" s="6">
        <v>5.88</v>
      </c>
      <c r="J34" s="6">
        <v>36.4</v>
      </c>
      <c r="K34" s="6">
        <v>47.7</v>
      </c>
      <c r="L34" s="6">
        <v>15.9</v>
      </c>
      <c r="M34" s="4" t="s">
        <v>0</v>
      </c>
      <c r="N34" s="4" t="s">
        <v>151</v>
      </c>
      <c r="O34" s="3">
        <v>40</v>
      </c>
      <c r="P34" s="4" t="s">
        <v>50</v>
      </c>
      <c r="Q34" s="4" t="s">
        <v>0</v>
      </c>
      <c r="R34" s="4" t="s">
        <v>164</v>
      </c>
      <c r="S34" s="17" t="s">
        <v>325</v>
      </c>
      <c r="T34" s="4" t="s">
        <v>308</v>
      </c>
      <c r="U34" s="4" t="s">
        <v>35</v>
      </c>
      <c r="V34" s="4">
        <v>8</v>
      </c>
      <c r="W34" s="4">
        <v>0.8</v>
      </c>
      <c r="X34" s="3">
        <v>1</v>
      </c>
      <c r="Y34" s="6">
        <v>0.125</v>
      </c>
      <c r="Z34" s="19">
        <v>17.2</v>
      </c>
      <c r="AA34" s="3">
        <v>0.85899999999999999</v>
      </c>
      <c r="AB34" s="4" t="s">
        <v>11</v>
      </c>
      <c r="AC34" s="4">
        <v>4.5</v>
      </c>
      <c r="AD34" s="4">
        <v>0.3</v>
      </c>
      <c r="AE34" s="21">
        <v>247</v>
      </c>
      <c r="AF34" s="4">
        <v>8</v>
      </c>
      <c r="AG34" s="4" t="s">
        <v>114</v>
      </c>
      <c r="AH34" s="4">
        <v>7</v>
      </c>
      <c r="AI34" s="19">
        <v>9.9</v>
      </c>
      <c r="AJ34" s="19">
        <v>6.9</v>
      </c>
      <c r="AK34" s="20">
        <f>All_data!$AI34/All_data!$AJ34</f>
        <v>1.4347826086956521</v>
      </c>
      <c r="AL34" s="4" t="s">
        <v>39</v>
      </c>
      <c r="AM34" s="3">
        <v>1500</v>
      </c>
      <c r="AN34" s="3">
        <v>5</v>
      </c>
      <c r="AO34" s="2" t="s">
        <v>190</v>
      </c>
      <c r="AP34" s="2" t="s">
        <v>145</v>
      </c>
      <c r="AQ34" s="3" t="s">
        <v>145</v>
      </c>
      <c r="AR34" s="3" t="s">
        <v>292</v>
      </c>
      <c r="AS34" s="4" t="s">
        <v>213</v>
      </c>
      <c r="AT34" s="5" t="s">
        <v>215</v>
      </c>
      <c r="AU34" s="4">
        <v>1.7450000000000001</v>
      </c>
      <c r="AV34" s="3">
        <v>0.27300000000000002</v>
      </c>
      <c r="AW34" s="4" t="s">
        <v>145</v>
      </c>
      <c r="AX34" s="4" t="s">
        <v>268</v>
      </c>
      <c r="AY34" s="3">
        <v>40</v>
      </c>
      <c r="AZ34" s="6" t="s">
        <v>279</v>
      </c>
      <c r="BA34" s="4" t="s">
        <v>272</v>
      </c>
      <c r="BB34" s="4">
        <v>85</v>
      </c>
      <c r="BC34" s="3">
        <v>900</v>
      </c>
      <c r="BD34" s="4" t="s">
        <v>354</v>
      </c>
      <c r="BE34" s="7">
        <v>25</v>
      </c>
      <c r="BF34" s="7">
        <v>27</v>
      </c>
      <c r="BG34" s="7">
        <v>2</v>
      </c>
      <c r="BH34" s="4">
        <v>0</v>
      </c>
      <c r="BI34" s="4">
        <v>59</v>
      </c>
      <c r="BJ34" s="4">
        <v>52</v>
      </c>
      <c r="BK34" s="4">
        <v>200</v>
      </c>
      <c r="BL34" s="4" t="s">
        <v>64</v>
      </c>
      <c r="BM34" s="4" t="s">
        <v>0</v>
      </c>
      <c r="BN34" s="4" t="s">
        <v>145</v>
      </c>
      <c r="BO34" s="4" t="s">
        <v>411</v>
      </c>
      <c r="BP34" s="28" t="s">
        <v>387</v>
      </c>
      <c r="BQ34" s="3">
        <v>1.0449999999999999</v>
      </c>
      <c r="BR34" s="3">
        <v>0.371</v>
      </c>
      <c r="BS34" s="8">
        <v>0.44600000000000001</v>
      </c>
      <c r="BT34" s="3">
        <v>0.35499999999999998</v>
      </c>
      <c r="BU34" s="3">
        <v>0.33200000000000002</v>
      </c>
      <c r="BV34" s="3">
        <v>0.68700000000000006</v>
      </c>
      <c r="BW34" s="3">
        <v>0.08</v>
      </c>
      <c r="BX34" s="3">
        <v>0.51</v>
      </c>
      <c r="BY34" s="3">
        <v>0.32100000000000001</v>
      </c>
      <c r="BZ34" s="3">
        <v>1.1850000000000001</v>
      </c>
    </row>
    <row r="35" spans="1:78" x14ac:dyDescent="0.2">
      <c r="A35" s="3">
        <v>44</v>
      </c>
      <c r="B35" s="3" t="s">
        <v>126</v>
      </c>
      <c r="C35" s="9">
        <v>44560</v>
      </c>
      <c r="D35" s="3" t="s">
        <v>65</v>
      </c>
      <c r="E35" s="4" t="s">
        <v>63</v>
      </c>
      <c r="F35" s="4" t="s">
        <v>151</v>
      </c>
      <c r="G35" s="4" t="s">
        <v>154</v>
      </c>
      <c r="H35" s="6">
        <v>1.0820000000000001</v>
      </c>
      <c r="I35" s="6">
        <v>5.88</v>
      </c>
      <c r="J35" s="6">
        <v>36.4</v>
      </c>
      <c r="K35" s="6">
        <v>47.7</v>
      </c>
      <c r="L35" s="6">
        <v>15.9</v>
      </c>
      <c r="M35" s="4" t="s">
        <v>0</v>
      </c>
      <c r="N35" s="4" t="s">
        <v>151</v>
      </c>
      <c r="O35" s="3">
        <v>40</v>
      </c>
      <c r="P35" s="4" t="s">
        <v>50</v>
      </c>
      <c r="Q35" s="4" t="s">
        <v>0</v>
      </c>
      <c r="R35" s="4" t="s">
        <v>164</v>
      </c>
      <c r="S35" s="17" t="s">
        <v>325</v>
      </c>
      <c r="T35" s="4" t="s">
        <v>308</v>
      </c>
      <c r="U35" s="4" t="s">
        <v>35</v>
      </c>
      <c r="V35" s="4">
        <v>1</v>
      </c>
      <c r="W35" s="4">
        <v>0.8</v>
      </c>
      <c r="X35" s="3">
        <v>0.97</v>
      </c>
      <c r="Y35" s="6">
        <v>0.125</v>
      </c>
      <c r="Z35" s="19">
        <v>18.7</v>
      </c>
      <c r="AA35" s="3">
        <v>0.85899999999999999</v>
      </c>
      <c r="AB35" s="4" t="s">
        <v>11</v>
      </c>
      <c r="AC35" s="4">
        <v>4.8</v>
      </c>
      <c r="AD35" s="4">
        <v>0.3</v>
      </c>
      <c r="AE35" s="4">
        <v>121</v>
      </c>
      <c r="AF35" s="4">
        <v>8</v>
      </c>
      <c r="AG35" s="4" t="s">
        <v>114</v>
      </c>
      <c r="AH35" s="4">
        <v>7</v>
      </c>
      <c r="AI35" s="19">
        <v>12</v>
      </c>
      <c r="AJ35" s="19">
        <v>8.1999999999999993</v>
      </c>
      <c r="AK35" s="20">
        <f>All_data!$AI35/All_data!$AJ35</f>
        <v>1.4634146341463417</v>
      </c>
      <c r="AL35" s="4" t="s">
        <v>39</v>
      </c>
      <c r="AM35" s="3">
        <v>1500</v>
      </c>
      <c r="AN35" s="3">
        <v>5</v>
      </c>
      <c r="AO35" s="2" t="s">
        <v>190</v>
      </c>
      <c r="AP35" s="2" t="s">
        <v>145</v>
      </c>
      <c r="AQ35" s="3" t="s">
        <v>145</v>
      </c>
      <c r="AR35" s="3" t="s">
        <v>292</v>
      </c>
      <c r="AS35" s="4" t="s">
        <v>216</v>
      </c>
      <c r="AT35" s="5" t="s">
        <v>217</v>
      </c>
      <c r="AU35" s="4">
        <v>2.5409999999999999</v>
      </c>
      <c r="AV35" s="3">
        <v>0.28699999999999998</v>
      </c>
      <c r="AW35" s="4" t="s">
        <v>145</v>
      </c>
      <c r="AX35" s="4" t="s">
        <v>269</v>
      </c>
      <c r="AY35" s="3">
        <v>24</v>
      </c>
      <c r="AZ35" s="6" t="s">
        <v>280</v>
      </c>
      <c r="BA35" s="4" t="s">
        <v>274</v>
      </c>
      <c r="BB35" s="4">
        <v>144</v>
      </c>
      <c r="BC35" s="3">
        <v>900</v>
      </c>
      <c r="BD35" s="4" t="s">
        <v>355</v>
      </c>
      <c r="BE35" s="7">
        <v>12</v>
      </c>
      <c r="BF35" s="7">
        <v>19</v>
      </c>
      <c r="BG35" s="7">
        <v>7</v>
      </c>
      <c r="BH35" s="4">
        <v>0</v>
      </c>
      <c r="BI35" s="4">
        <v>7</v>
      </c>
      <c r="BJ35" s="4">
        <v>3</v>
      </c>
      <c r="BK35" s="4">
        <v>200</v>
      </c>
      <c r="BL35" s="4" t="s">
        <v>64</v>
      </c>
      <c r="BM35" s="4" t="s">
        <v>0</v>
      </c>
      <c r="BN35" s="4" t="s">
        <v>145</v>
      </c>
      <c r="BO35" s="4" t="s">
        <v>411</v>
      </c>
      <c r="BP35" s="28" t="s">
        <v>386</v>
      </c>
      <c r="BQ35" s="3">
        <v>1.08</v>
      </c>
      <c r="BR35" s="3">
        <v>0.29899999999999999</v>
      </c>
      <c r="BS35" s="8">
        <v>0.29699999999999999</v>
      </c>
      <c r="BT35" s="3">
        <v>0.44800000000000001</v>
      </c>
      <c r="BU35" s="3">
        <v>0.55800000000000005</v>
      </c>
      <c r="BV35" s="3">
        <v>1.006</v>
      </c>
      <c r="BW35" s="3">
        <v>7.0000000000000007E-2</v>
      </c>
      <c r="BX35" s="3">
        <v>0.43</v>
      </c>
      <c r="BY35" s="3">
        <v>0.30599999999999999</v>
      </c>
      <c r="BZ35" s="3">
        <v>1.0580000000000001</v>
      </c>
    </row>
    <row r="36" spans="1:78" x14ac:dyDescent="0.2">
      <c r="A36" s="3">
        <v>45</v>
      </c>
      <c r="B36" s="3" t="s">
        <v>126</v>
      </c>
      <c r="C36" s="9">
        <v>44575</v>
      </c>
      <c r="D36" s="3" t="s">
        <v>59</v>
      </c>
      <c r="E36" s="4" t="s">
        <v>63</v>
      </c>
      <c r="F36" s="4" t="s">
        <v>151</v>
      </c>
      <c r="G36" s="4" t="s">
        <v>154</v>
      </c>
      <c r="H36" s="6">
        <v>1.0820000000000001</v>
      </c>
      <c r="I36" s="6">
        <v>5.88</v>
      </c>
      <c r="J36" s="6">
        <v>36.4</v>
      </c>
      <c r="K36" s="6">
        <v>47.7</v>
      </c>
      <c r="L36" s="6">
        <v>15.9</v>
      </c>
      <c r="M36" s="4" t="s">
        <v>0</v>
      </c>
      <c r="N36" s="4" t="s">
        <v>151</v>
      </c>
      <c r="O36" s="3">
        <v>40</v>
      </c>
      <c r="P36" s="4" t="s">
        <v>50</v>
      </c>
      <c r="Q36" s="4" t="s">
        <v>0</v>
      </c>
      <c r="R36" s="4" t="s">
        <v>164</v>
      </c>
      <c r="S36" s="17" t="s">
        <v>325</v>
      </c>
      <c r="T36" s="4" t="s">
        <v>308</v>
      </c>
      <c r="U36" s="4" t="s">
        <v>35</v>
      </c>
      <c r="V36" s="4">
        <v>10</v>
      </c>
      <c r="W36" s="4">
        <v>0.8</v>
      </c>
      <c r="X36" s="3">
        <v>1</v>
      </c>
      <c r="Y36" s="6">
        <v>0.125</v>
      </c>
      <c r="Z36" s="19">
        <v>23.5</v>
      </c>
      <c r="AA36" s="3">
        <v>0.85899999999999999</v>
      </c>
      <c r="AB36" s="4" t="s">
        <v>11</v>
      </c>
      <c r="AC36" s="4">
        <v>4.5</v>
      </c>
      <c r="AD36" s="4">
        <v>0.3</v>
      </c>
      <c r="AE36" s="21">
        <v>247</v>
      </c>
      <c r="AF36" s="4">
        <v>8</v>
      </c>
      <c r="AG36" s="4" t="s">
        <v>114</v>
      </c>
      <c r="AH36" s="4">
        <v>7</v>
      </c>
      <c r="AI36" s="19">
        <v>8.1999999999999993</v>
      </c>
      <c r="AJ36" s="19">
        <v>5.0999999999999996</v>
      </c>
      <c r="AK36" s="20">
        <f>All_data!$AI36/All_data!$AJ36</f>
        <v>1.607843137254902</v>
      </c>
      <c r="AL36" s="4" t="s">
        <v>39</v>
      </c>
      <c r="AM36" s="3">
        <v>1475</v>
      </c>
      <c r="AN36" s="3">
        <v>5</v>
      </c>
      <c r="AO36" s="2" t="s">
        <v>190</v>
      </c>
      <c r="AP36" s="2" t="s">
        <v>145</v>
      </c>
      <c r="AQ36" s="3" t="s">
        <v>145</v>
      </c>
      <c r="AR36" s="3" t="s">
        <v>292</v>
      </c>
      <c r="AS36" s="4" t="s">
        <v>213</v>
      </c>
      <c r="AT36" s="5" t="s">
        <v>214</v>
      </c>
      <c r="AU36" s="4">
        <v>3.6739999999999999</v>
      </c>
      <c r="AV36" s="3">
        <v>0.24199999999999999</v>
      </c>
      <c r="AW36" s="4" t="s">
        <v>145</v>
      </c>
      <c r="AX36" s="4" t="s">
        <v>268</v>
      </c>
      <c r="AY36" s="3">
        <v>40</v>
      </c>
      <c r="AZ36" s="6" t="s">
        <v>279</v>
      </c>
      <c r="BA36" s="4" t="s">
        <v>274</v>
      </c>
      <c r="BB36" s="4">
        <v>144</v>
      </c>
      <c r="BC36" s="3">
        <v>900</v>
      </c>
      <c r="BD36" s="4" t="s">
        <v>355</v>
      </c>
      <c r="BE36" s="7">
        <v>25</v>
      </c>
      <c r="BF36" s="7">
        <v>30</v>
      </c>
      <c r="BG36" s="7">
        <v>5</v>
      </c>
      <c r="BH36" s="4">
        <v>0</v>
      </c>
      <c r="BI36" s="4">
        <v>81</v>
      </c>
      <c r="BJ36" s="4">
        <v>18</v>
      </c>
      <c r="BK36" s="4">
        <v>200</v>
      </c>
      <c r="BL36" s="4" t="s">
        <v>64</v>
      </c>
      <c r="BM36" s="4" t="s">
        <v>0</v>
      </c>
      <c r="BN36" s="4" t="s">
        <v>145</v>
      </c>
      <c r="BO36" s="4" t="s">
        <v>411</v>
      </c>
      <c r="BP36" s="28" t="s">
        <v>386</v>
      </c>
      <c r="BQ36" s="3">
        <v>1.012</v>
      </c>
      <c r="BR36" s="3">
        <v>0.27500000000000002</v>
      </c>
      <c r="BS36" s="8">
        <v>0.80600000000000005</v>
      </c>
      <c r="BT36" s="3">
        <v>0.27600000000000002</v>
      </c>
      <c r="BU36" s="3">
        <v>0.24399999999999999</v>
      </c>
      <c r="BV36" s="3">
        <v>0.52</v>
      </c>
      <c r="BW36" s="3" t="s">
        <v>1</v>
      </c>
      <c r="BX36" s="3" t="s">
        <v>1</v>
      </c>
      <c r="BY36" s="3" t="s">
        <v>1</v>
      </c>
      <c r="BZ36" s="3" t="s">
        <v>1</v>
      </c>
    </row>
    <row r="37" spans="1:78" x14ac:dyDescent="0.2">
      <c r="A37" s="3">
        <v>46</v>
      </c>
      <c r="B37" s="3" t="s">
        <v>126</v>
      </c>
      <c r="C37" s="9">
        <v>44582</v>
      </c>
      <c r="D37" s="3" t="s">
        <v>62</v>
      </c>
      <c r="E37" s="4" t="s">
        <v>138</v>
      </c>
      <c r="F37" s="4" t="s">
        <v>151</v>
      </c>
      <c r="G37" s="4" t="s">
        <v>155</v>
      </c>
      <c r="H37" s="6">
        <v>1.268</v>
      </c>
      <c r="I37" s="6">
        <v>1.268</v>
      </c>
      <c r="J37" s="6">
        <v>36.4</v>
      </c>
      <c r="K37" s="6">
        <v>47.7</v>
      </c>
      <c r="L37" s="6">
        <v>15.9</v>
      </c>
      <c r="M37" s="4" t="s">
        <v>0</v>
      </c>
      <c r="N37" s="4" t="s">
        <v>151</v>
      </c>
      <c r="O37" s="3">
        <v>40</v>
      </c>
      <c r="P37" s="4" t="s">
        <v>50</v>
      </c>
      <c r="Q37" s="4" t="s">
        <v>0</v>
      </c>
      <c r="R37" s="4" t="s">
        <v>164</v>
      </c>
      <c r="S37" s="17" t="s">
        <v>325</v>
      </c>
      <c r="T37" s="4" t="s">
        <v>308</v>
      </c>
      <c r="U37" s="4" t="s">
        <v>35</v>
      </c>
      <c r="V37" s="4">
        <v>10</v>
      </c>
      <c r="W37" s="4">
        <v>0.8</v>
      </c>
      <c r="X37" s="3">
        <v>0.89</v>
      </c>
      <c r="Y37" s="6">
        <v>0.125</v>
      </c>
      <c r="Z37" s="19">
        <v>16.7</v>
      </c>
      <c r="AA37" s="3">
        <v>0.85899999999999999</v>
      </c>
      <c r="AB37" s="4" t="s">
        <v>11</v>
      </c>
      <c r="AC37" s="4">
        <v>4.5</v>
      </c>
      <c r="AD37" s="4">
        <v>0.3</v>
      </c>
      <c r="AE37" s="21">
        <v>247</v>
      </c>
      <c r="AF37" s="4">
        <v>8</v>
      </c>
      <c r="AG37" s="4" t="s">
        <v>114</v>
      </c>
      <c r="AH37" s="4">
        <v>7</v>
      </c>
      <c r="AI37" s="19">
        <v>10.4</v>
      </c>
      <c r="AJ37" s="19">
        <v>6.9</v>
      </c>
      <c r="AK37" s="20">
        <f>All_data!$AI37/All_data!$AJ37</f>
        <v>1.5072463768115942</v>
      </c>
      <c r="AL37" s="4" t="s">
        <v>39</v>
      </c>
      <c r="AM37" s="3">
        <v>1500</v>
      </c>
      <c r="AN37" s="3">
        <v>5</v>
      </c>
      <c r="AO37" s="2" t="s">
        <v>190</v>
      </c>
      <c r="AP37" s="2" t="s">
        <v>145</v>
      </c>
      <c r="AQ37" s="3" t="s">
        <v>145</v>
      </c>
      <c r="AR37" s="3" t="s">
        <v>292</v>
      </c>
      <c r="AS37" s="4" t="s">
        <v>213</v>
      </c>
      <c r="AT37" s="5" t="s">
        <v>215</v>
      </c>
      <c r="AU37" s="4">
        <v>1.7450000000000001</v>
      </c>
      <c r="AV37" s="3">
        <v>0.312</v>
      </c>
      <c r="AW37" s="4" t="s">
        <v>145</v>
      </c>
      <c r="AX37" s="4" t="s">
        <v>268</v>
      </c>
      <c r="AY37" s="3">
        <v>40</v>
      </c>
      <c r="AZ37" s="6" t="s">
        <v>278</v>
      </c>
      <c r="BA37" s="4" t="s">
        <v>274</v>
      </c>
      <c r="BB37" s="4">
        <v>144</v>
      </c>
      <c r="BC37" s="3">
        <v>900</v>
      </c>
      <c r="BD37" s="4" t="s">
        <v>355</v>
      </c>
      <c r="BE37" s="7">
        <v>1</v>
      </c>
      <c r="BF37" s="7">
        <v>3</v>
      </c>
      <c r="BG37" s="7">
        <v>2</v>
      </c>
      <c r="BH37" s="4">
        <v>0</v>
      </c>
      <c r="BI37" s="4">
        <v>91</v>
      </c>
      <c r="BJ37" s="4">
        <v>25</v>
      </c>
      <c r="BK37" s="4">
        <v>200</v>
      </c>
      <c r="BL37" s="4" t="s">
        <v>64</v>
      </c>
      <c r="BM37" s="4" t="s">
        <v>0</v>
      </c>
      <c r="BN37" s="4" t="s">
        <v>145</v>
      </c>
      <c r="BO37" s="4" t="s">
        <v>411</v>
      </c>
      <c r="BP37" s="28" t="s">
        <v>386</v>
      </c>
      <c r="BQ37" s="3">
        <v>1.095</v>
      </c>
      <c r="BR37" s="3">
        <v>0.38700000000000001</v>
      </c>
      <c r="BS37" s="8">
        <v>0.34699999999999998</v>
      </c>
      <c r="BT37" s="3">
        <v>0.40100000000000002</v>
      </c>
      <c r="BU37" s="3">
        <v>0.24</v>
      </c>
      <c r="BV37" s="3">
        <v>0.64100000000000001</v>
      </c>
      <c r="BW37" s="3">
        <v>-0.01</v>
      </c>
      <c r="BX37" s="3">
        <v>0.1</v>
      </c>
      <c r="BY37" s="3">
        <v>0.309</v>
      </c>
      <c r="BZ37" s="3">
        <v>0.94699999999999995</v>
      </c>
    </row>
    <row r="38" spans="1:78" x14ac:dyDescent="0.2">
      <c r="A38" s="3">
        <v>47</v>
      </c>
      <c r="B38" s="3" t="s">
        <v>126</v>
      </c>
      <c r="C38" s="9">
        <v>44592</v>
      </c>
      <c r="D38" s="3" t="s">
        <v>58</v>
      </c>
      <c r="E38" s="4" t="s">
        <v>63</v>
      </c>
      <c r="F38" s="4" t="s">
        <v>151</v>
      </c>
      <c r="G38" s="4" t="s">
        <v>154</v>
      </c>
      <c r="H38" s="6">
        <v>1.0820000000000001</v>
      </c>
      <c r="I38" s="6">
        <v>5.88</v>
      </c>
      <c r="J38" s="6">
        <v>36.4</v>
      </c>
      <c r="K38" s="6">
        <v>47.7</v>
      </c>
      <c r="L38" s="6">
        <v>15.9</v>
      </c>
      <c r="M38" s="4" t="s">
        <v>0</v>
      </c>
      <c r="N38" s="4" t="s">
        <v>151</v>
      </c>
      <c r="O38" s="3">
        <v>40</v>
      </c>
      <c r="P38" s="4" t="s">
        <v>50</v>
      </c>
      <c r="Q38" s="4" t="s">
        <v>0</v>
      </c>
      <c r="R38" s="4" t="s">
        <v>164</v>
      </c>
      <c r="S38" s="17" t="s">
        <v>325</v>
      </c>
      <c r="T38" s="4" t="s">
        <v>308</v>
      </c>
      <c r="U38" s="4" t="s">
        <v>35</v>
      </c>
      <c r="V38" s="4">
        <v>9</v>
      </c>
      <c r="W38" s="4">
        <v>0.8</v>
      </c>
      <c r="X38" s="3">
        <v>1.0349999999999999</v>
      </c>
      <c r="Y38" s="6">
        <v>0.125</v>
      </c>
      <c r="Z38" s="19">
        <v>19.600000000000001</v>
      </c>
      <c r="AA38" s="3">
        <v>0.85899999999999999</v>
      </c>
      <c r="AB38" s="4" t="s">
        <v>11</v>
      </c>
      <c r="AC38" s="4">
        <v>4.5</v>
      </c>
      <c r="AD38" s="4">
        <v>0.3</v>
      </c>
      <c r="AE38" s="21">
        <v>247</v>
      </c>
      <c r="AF38" s="4">
        <v>8</v>
      </c>
      <c r="AG38" s="4" t="s">
        <v>114</v>
      </c>
      <c r="AH38" s="4">
        <v>7</v>
      </c>
      <c r="AI38" s="19">
        <v>8.5</v>
      </c>
      <c r="AJ38" s="19">
        <v>5.7</v>
      </c>
      <c r="AK38" s="20">
        <f>All_data!$AI38/All_data!$AJ38</f>
        <v>1.4912280701754386</v>
      </c>
      <c r="AL38" s="4" t="s">
        <v>39</v>
      </c>
      <c r="AM38" s="3">
        <v>1475</v>
      </c>
      <c r="AN38" s="3">
        <v>5</v>
      </c>
      <c r="AO38" s="2" t="s">
        <v>190</v>
      </c>
      <c r="AP38" s="2" t="s">
        <v>145</v>
      </c>
      <c r="AQ38" s="3" t="s">
        <v>145</v>
      </c>
      <c r="AR38" s="3" t="s">
        <v>292</v>
      </c>
      <c r="AS38" s="4" t="s">
        <v>213</v>
      </c>
      <c r="AT38" s="5" t="s">
        <v>214</v>
      </c>
      <c r="AU38" s="4">
        <v>3.6739999999999999</v>
      </c>
      <c r="AV38" s="3">
        <v>0.24399999999999999</v>
      </c>
      <c r="AW38" s="4" t="s">
        <v>145</v>
      </c>
      <c r="AX38" s="4" t="s">
        <v>268</v>
      </c>
      <c r="AY38" s="3">
        <v>40</v>
      </c>
      <c r="AZ38" s="6" t="s">
        <v>279</v>
      </c>
      <c r="BA38" s="4" t="s">
        <v>272</v>
      </c>
      <c r="BB38" s="4">
        <v>169</v>
      </c>
      <c r="BC38" s="3">
        <v>900</v>
      </c>
      <c r="BD38" s="4" t="s">
        <v>356</v>
      </c>
      <c r="BE38" s="7">
        <v>25</v>
      </c>
      <c r="BF38" s="7">
        <v>30</v>
      </c>
      <c r="BG38" s="7">
        <v>5</v>
      </c>
      <c r="BH38" s="4">
        <v>0</v>
      </c>
      <c r="BI38" s="4">
        <v>98</v>
      </c>
      <c r="BJ38" s="4">
        <v>10</v>
      </c>
      <c r="BK38" s="4">
        <v>200</v>
      </c>
      <c r="BL38" s="4" t="s">
        <v>64</v>
      </c>
      <c r="BM38" s="4" t="s">
        <v>0</v>
      </c>
      <c r="BN38" s="4" t="s">
        <v>145</v>
      </c>
      <c r="BO38" s="4" t="s">
        <v>411</v>
      </c>
      <c r="BP38" s="28" t="s">
        <v>387</v>
      </c>
      <c r="BQ38" s="3">
        <v>1.038</v>
      </c>
      <c r="BR38" s="3">
        <v>0.315</v>
      </c>
      <c r="BS38" s="8">
        <v>0.59499999999999997</v>
      </c>
      <c r="BT38" s="3">
        <v>0.32</v>
      </c>
      <c r="BU38" s="3">
        <v>0.34100000000000003</v>
      </c>
      <c r="BV38" s="3">
        <v>0.66100000000000003</v>
      </c>
      <c r="BW38" s="3">
        <v>0.1</v>
      </c>
      <c r="BX38" s="3">
        <v>0.66</v>
      </c>
      <c r="BY38" s="3">
        <v>0.28499999999999998</v>
      </c>
      <c r="BZ38" s="3">
        <v>0.93799999999999994</v>
      </c>
    </row>
    <row r="39" spans="1:78" x14ac:dyDescent="0.2">
      <c r="A39" s="3">
        <v>48</v>
      </c>
      <c r="B39" s="3" t="s">
        <v>126</v>
      </c>
      <c r="C39" s="9">
        <v>44599</v>
      </c>
      <c r="D39" s="3" t="s">
        <v>60</v>
      </c>
      <c r="E39" s="4" t="s">
        <v>138</v>
      </c>
      <c r="F39" s="4" t="s">
        <v>151</v>
      </c>
      <c r="G39" s="4" t="s">
        <v>155</v>
      </c>
      <c r="H39" s="6">
        <v>1.268</v>
      </c>
      <c r="I39" s="6">
        <v>1.268</v>
      </c>
      <c r="J39" s="6">
        <v>36.4</v>
      </c>
      <c r="K39" s="6">
        <v>47.7</v>
      </c>
      <c r="L39" s="6">
        <v>15.9</v>
      </c>
      <c r="M39" s="4" t="s">
        <v>0</v>
      </c>
      <c r="N39" s="4" t="s">
        <v>151</v>
      </c>
      <c r="O39" s="3">
        <v>40</v>
      </c>
      <c r="P39" s="4" t="s">
        <v>50</v>
      </c>
      <c r="Q39" s="4" t="s">
        <v>0</v>
      </c>
      <c r="R39" s="4" t="s">
        <v>164</v>
      </c>
      <c r="S39" s="17" t="s">
        <v>325</v>
      </c>
      <c r="T39" s="4" t="s">
        <v>308</v>
      </c>
      <c r="U39" s="4" t="s">
        <v>35</v>
      </c>
      <c r="V39" s="4">
        <v>6</v>
      </c>
      <c r="W39" s="4">
        <v>0.8</v>
      </c>
      <c r="X39" s="3">
        <v>0.76</v>
      </c>
      <c r="Y39" s="6">
        <v>0.125</v>
      </c>
      <c r="Z39" s="19">
        <v>16.7</v>
      </c>
      <c r="AA39" s="3">
        <v>0.85899999999999999</v>
      </c>
      <c r="AB39" s="4" t="s">
        <v>11</v>
      </c>
      <c r="AC39" s="4">
        <v>4.5</v>
      </c>
      <c r="AD39" s="4">
        <v>0.3</v>
      </c>
      <c r="AE39" s="21">
        <v>247</v>
      </c>
      <c r="AF39" s="4">
        <v>8</v>
      </c>
      <c r="AG39" s="4" t="s">
        <v>114</v>
      </c>
      <c r="AH39" s="4">
        <v>7</v>
      </c>
      <c r="AI39" s="19">
        <v>11</v>
      </c>
      <c r="AJ39" s="19">
        <v>6.5</v>
      </c>
      <c r="AK39" s="20">
        <f>All_data!$AI39/All_data!$AJ39</f>
        <v>1.6923076923076923</v>
      </c>
      <c r="AL39" s="4" t="s">
        <v>39</v>
      </c>
      <c r="AM39" s="3">
        <v>1500</v>
      </c>
      <c r="AN39" s="3">
        <v>5</v>
      </c>
      <c r="AO39" s="2" t="s">
        <v>190</v>
      </c>
      <c r="AP39" s="2" t="s">
        <v>145</v>
      </c>
      <c r="AQ39" s="3" t="s">
        <v>145</v>
      </c>
      <c r="AR39" s="3" t="s">
        <v>292</v>
      </c>
      <c r="AS39" s="4" t="s">
        <v>213</v>
      </c>
      <c r="AT39" s="5" t="s">
        <v>215</v>
      </c>
      <c r="AU39" s="4">
        <v>1.7450000000000001</v>
      </c>
      <c r="AV39" s="3">
        <v>0.33600000000000002</v>
      </c>
      <c r="AW39" s="4" t="s">
        <v>145</v>
      </c>
      <c r="AX39" s="4" t="s">
        <v>268</v>
      </c>
      <c r="AY39" s="3">
        <v>40</v>
      </c>
      <c r="AZ39" s="6" t="s">
        <v>278</v>
      </c>
      <c r="BA39" s="4" t="s">
        <v>272</v>
      </c>
      <c r="BB39" s="4">
        <v>169</v>
      </c>
      <c r="BC39" s="3">
        <v>900</v>
      </c>
      <c r="BD39" s="4" t="s">
        <v>356</v>
      </c>
      <c r="BE39" s="7">
        <v>1</v>
      </c>
      <c r="BF39" s="7">
        <v>3</v>
      </c>
      <c r="BG39" s="7">
        <v>2</v>
      </c>
      <c r="BH39" s="4">
        <v>0</v>
      </c>
      <c r="BI39" s="4">
        <v>108</v>
      </c>
      <c r="BJ39" s="4">
        <v>17</v>
      </c>
      <c r="BK39" s="4">
        <v>200</v>
      </c>
      <c r="BL39" s="4" t="s">
        <v>64</v>
      </c>
      <c r="BM39" s="4" t="s">
        <v>0</v>
      </c>
      <c r="BN39" s="4" t="s">
        <v>145</v>
      </c>
      <c r="BO39" s="4" t="s">
        <v>411</v>
      </c>
      <c r="BP39" s="28" t="s">
        <v>387</v>
      </c>
      <c r="BQ39" s="3">
        <v>1.093</v>
      </c>
      <c r="BR39" s="3">
        <v>0.316</v>
      </c>
      <c r="BS39" s="8">
        <v>0.307</v>
      </c>
      <c r="BT39" s="3">
        <v>0.46</v>
      </c>
      <c r="BU39" s="3">
        <v>0.40699999999999997</v>
      </c>
      <c r="BV39" s="3">
        <v>0.86699999999999999</v>
      </c>
      <c r="BW39" s="3">
        <v>0.05</v>
      </c>
      <c r="BX39" s="3">
        <v>0.33</v>
      </c>
      <c r="BY39" s="3">
        <v>0.30599999999999999</v>
      </c>
      <c r="BZ39" s="3">
        <v>1.016</v>
      </c>
    </row>
    <row r="40" spans="1:78" x14ac:dyDescent="0.2">
      <c r="A40" s="3">
        <v>50</v>
      </c>
      <c r="B40" s="3" t="s">
        <v>126</v>
      </c>
      <c r="C40" s="9">
        <v>44609</v>
      </c>
      <c r="D40" s="3" t="s">
        <v>66</v>
      </c>
      <c r="E40" s="4" t="s">
        <v>63</v>
      </c>
      <c r="F40" s="4" t="s">
        <v>151</v>
      </c>
      <c r="G40" s="4" t="s">
        <v>154</v>
      </c>
      <c r="H40" s="6">
        <v>1.0820000000000001</v>
      </c>
      <c r="I40" s="6">
        <v>5.88</v>
      </c>
      <c r="J40" s="6">
        <v>36.4</v>
      </c>
      <c r="K40" s="6">
        <v>47.7</v>
      </c>
      <c r="L40" s="6">
        <v>15.9</v>
      </c>
      <c r="M40" s="4" t="s">
        <v>0</v>
      </c>
      <c r="N40" s="4" t="s">
        <v>151</v>
      </c>
      <c r="O40" s="3">
        <v>40</v>
      </c>
      <c r="P40" s="4" t="s">
        <v>50</v>
      </c>
      <c r="Q40" s="4" t="s">
        <v>0</v>
      </c>
      <c r="R40" s="4" t="s">
        <v>164</v>
      </c>
      <c r="S40" s="17" t="s">
        <v>325</v>
      </c>
      <c r="T40" s="4" t="s">
        <v>308</v>
      </c>
      <c r="U40" s="4" t="s">
        <v>35</v>
      </c>
      <c r="V40" s="4">
        <v>8</v>
      </c>
      <c r="W40" s="4">
        <v>0.8</v>
      </c>
      <c r="X40" s="3">
        <v>0.99</v>
      </c>
      <c r="Y40" s="6">
        <v>0.125</v>
      </c>
      <c r="Z40" s="19">
        <v>4.5</v>
      </c>
      <c r="AA40" s="3">
        <v>0.85899999999999999</v>
      </c>
      <c r="AB40" s="4" t="s">
        <v>11</v>
      </c>
      <c r="AC40" s="4">
        <v>4.8</v>
      </c>
      <c r="AD40" s="4">
        <v>0.3</v>
      </c>
      <c r="AE40" s="4">
        <v>121</v>
      </c>
      <c r="AF40" s="4">
        <v>8</v>
      </c>
      <c r="AG40" s="4" t="s">
        <v>114</v>
      </c>
      <c r="AH40" s="4">
        <v>7</v>
      </c>
      <c r="AI40" s="19">
        <v>11.9</v>
      </c>
      <c r="AJ40" s="19">
        <v>7.8</v>
      </c>
      <c r="AK40" s="20">
        <f>All_data!$AI40/All_data!$AJ40</f>
        <v>1.5256410256410258</v>
      </c>
      <c r="AL40" s="4" t="s">
        <v>39</v>
      </c>
      <c r="AM40" s="3">
        <v>1500</v>
      </c>
      <c r="AN40" s="3">
        <v>5</v>
      </c>
      <c r="AO40" s="2" t="s">
        <v>190</v>
      </c>
      <c r="AP40" s="2" t="s">
        <v>145</v>
      </c>
      <c r="AQ40" s="3" t="s">
        <v>145</v>
      </c>
      <c r="AR40" s="3" t="s">
        <v>292</v>
      </c>
      <c r="AS40" s="4" t="s">
        <v>216</v>
      </c>
      <c r="AT40" s="5" t="s">
        <v>217</v>
      </c>
      <c r="AU40" s="4">
        <v>2.637</v>
      </c>
      <c r="AV40" s="3">
        <v>0.28000000000000003</v>
      </c>
      <c r="AW40" s="4" t="s">
        <v>145</v>
      </c>
      <c r="AX40" s="4" t="s">
        <v>268</v>
      </c>
      <c r="AY40" s="3">
        <v>12</v>
      </c>
      <c r="AZ40" s="6" t="s">
        <v>280</v>
      </c>
      <c r="BA40" s="4" t="s">
        <v>274</v>
      </c>
      <c r="BB40" s="4">
        <v>189</v>
      </c>
      <c r="BC40" s="3">
        <v>900</v>
      </c>
      <c r="BD40" s="4" t="s">
        <v>357</v>
      </c>
      <c r="BE40" s="7">
        <v>12</v>
      </c>
      <c r="BF40" s="7">
        <v>23</v>
      </c>
      <c r="BG40" s="7">
        <v>11</v>
      </c>
      <c r="BH40" s="4">
        <v>0</v>
      </c>
      <c r="BI40" s="4">
        <v>56</v>
      </c>
      <c r="BJ40" s="4">
        <v>7</v>
      </c>
      <c r="BK40" s="4">
        <v>200</v>
      </c>
      <c r="BL40" s="4" t="s">
        <v>64</v>
      </c>
      <c r="BM40" s="4" t="s">
        <v>0</v>
      </c>
      <c r="BN40" s="4" t="s">
        <v>145</v>
      </c>
      <c r="BO40" s="4" t="s">
        <v>411</v>
      </c>
      <c r="BP40" s="28" t="s">
        <v>386</v>
      </c>
      <c r="BQ40" s="3">
        <v>1.008</v>
      </c>
      <c r="BR40" s="3">
        <v>0.23499999999999999</v>
      </c>
      <c r="BS40" s="8">
        <v>0.32600000000000001</v>
      </c>
      <c r="BT40" s="3">
        <v>0.42599999999999999</v>
      </c>
      <c r="BU40" s="3">
        <v>0.58599999999999997</v>
      </c>
      <c r="BV40" s="3">
        <v>1.012</v>
      </c>
      <c r="BW40" s="3" t="s">
        <v>1</v>
      </c>
      <c r="BX40" s="3" t="s">
        <v>1</v>
      </c>
      <c r="BY40" s="3" t="s">
        <v>1</v>
      </c>
      <c r="BZ40" s="3" t="s">
        <v>1</v>
      </c>
    </row>
    <row r="41" spans="1:78" x14ac:dyDescent="0.2">
      <c r="A41" s="3">
        <v>53</v>
      </c>
      <c r="B41" s="3" t="s">
        <v>126</v>
      </c>
      <c r="C41" s="9">
        <v>44625</v>
      </c>
      <c r="D41" s="3" t="s">
        <v>73</v>
      </c>
      <c r="E41" s="4" t="s">
        <v>63</v>
      </c>
      <c r="F41" s="4" t="s">
        <v>151</v>
      </c>
      <c r="G41" s="4" t="s">
        <v>154</v>
      </c>
      <c r="H41" s="6">
        <v>1.0820000000000001</v>
      </c>
      <c r="I41" s="6">
        <v>5.88</v>
      </c>
      <c r="J41" s="6">
        <v>36.4</v>
      </c>
      <c r="K41" s="6">
        <v>47.7</v>
      </c>
      <c r="L41" s="6">
        <v>15.9</v>
      </c>
      <c r="M41" s="4" t="s">
        <v>148</v>
      </c>
      <c r="N41" s="4" t="s">
        <v>151</v>
      </c>
      <c r="O41" s="3">
        <v>40</v>
      </c>
      <c r="P41" s="4" t="s">
        <v>50</v>
      </c>
      <c r="Q41" s="4" t="s">
        <v>0</v>
      </c>
      <c r="R41" s="4" t="s">
        <v>164</v>
      </c>
      <c r="S41" s="17" t="s">
        <v>325</v>
      </c>
      <c r="T41" s="4" t="s">
        <v>308</v>
      </c>
      <c r="U41" s="4" t="s">
        <v>35</v>
      </c>
      <c r="V41" s="4">
        <v>10</v>
      </c>
      <c r="W41" s="4">
        <v>0.6</v>
      </c>
      <c r="X41" s="3">
        <v>0.82499999999999996</v>
      </c>
      <c r="Y41" s="6">
        <v>0.125</v>
      </c>
      <c r="Z41" s="19">
        <v>15.1</v>
      </c>
      <c r="AA41" s="3">
        <v>0.85899999999999999</v>
      </c>
      <c r="AB41" s="4" t="s">
        <v>11</v>
      </c>
      <c r="AC41" s="4">
        <v>4.5</v>
      </c>
      <c r="AD41" s="4">
        <v>0.3</v>
      </c>
      <c r="AE41" s="21">
        <v>247</v>
      </c>
      <c r="AF41" s="4">
        <v>8</v>
      </c>
      <c r="AG41" s="4" t="s">
        <v>114</v>
      </c>
      <c r="AH41" s="4">
        <v>7</v>
      </c>
      <c r="AI41" s="19">
        <v>8.4</v>
      </c>
      <c r="AJ41" s="19">
        <v>7.5</v>
      </c>
      <c r="AK41" s="20">
        <f>All_data!$AI41/All_data!$AJ41</f>
        <v>1.1200000000000001</v>
      </c>
      <c r="AL41" s="4" t="s">
        <v>39</v>
      </c>
      <c r="AM41" s="3">
        <v>1500</v>
      </c>
      <c r="AN41" s="3">
        <v>5</v>
      </c>
      <c r="AO41" s="2" t="s">
        <v>190</v>
      </c>
      <c r="AP41" s="2" t="s">
        <v>145</v>
      </c>
      <c r="AQ41" s="3" t="s">
        <v>145</v>
      </c>
      <c r="AR41" s="3" t="s">
        <v>292</v>
      </c>
      <c r="AS41" s="4" t="s">
        <v>218</v>
      </c>
      <c r="AT41" s="5" t="s">
        <v>219</v>
      </c>
      <c r="AU41" s="4">
        <v>3.5129999999999999</v>
      </c>
      <c r="AV41" s="3">
        <v>0.26300000000000001</v>
      </c>
      <c r="AW41" s="4" t="s">
        <v>145</v>
      </c>
      <c r="AX41" s="4" t="s">
        <v>0</v>
      </c>
      <c r="AY41" s="3">
        <v>15</v>
      </c>
      <c r="AZ41" s="6" t="s">
        <v>277</v>
      </c>
      <c r="BA41" s="4" t="s">
        <v>274</v>
      </c>
      <c r="BB41" s="4">
        <v>193</v>
      </c>
      <c r="BC41" s="3">
        <v>900</v>
      </c>
      <c r="BD41" s="5" t="s">
        <v>358</v>
      </c>
      <c r="BE41" s="7">
        <v>26</v>
      </c>
      <c r="BF41" s="7">
        <v>28</v>
      </c>
      <c r="BG41" s="7">
        <v>2</v>
      </c>
      <c r="BH41" s="4">
        <v>0</v>
      </c>
      <c r="BI41" s="4">
        <v>38</v>
      </c>
      <c r="BJ41" s="4">
        <v>19</v>
      </c>
      <c r="BK41" s="4">
        <v>200</v>
      </c>
      <c r="BL41" s="4" t="s">
        <v>64</v>
      </c>
      <c r="BM41" s="4" t="s">
        <v>0</v>
      </c>
      <c r="BN41" s="4" t="s">
        <v>145</v>
      </c>
      <c r="BO41" s="4" t="s">
        <v>411</v>
      </c>
      <c r="BP41" s="28" t="s">
        <v>386</v>
      </c>
      <c r="BQ41" s="3">
        <v>1.083</v>
      </c>
      <c r="BR41" s="3">
        <v>0.33100000000000002</v>
      </c>
      <c r="BS41" s="8">
        <v>0.33700000000000002</v>
      </c>
      <c r="BT41" s="3">
        <v>0.42399999999999999</v>
      </c>
      <c r="BU41" s="3">
        <v>0.34699999999999998</v>
      </c>
      <c r="BV41" s="3">
        <v>0.77100000000000002</v>
      </c>
      <c r="BW41" s="3">
        <v>0.05</v>
      </c>
      <c r="BX41" s="3">
        <v>0.28000000000000003</v>
      </c>
      <c r="BY41" s="3">
        <v>0.29399999999999998</v>
      </c>
      <c r="BZ41" s="3">
        <v>0.90800000000000003</v>
      </c>
    </row>
    <row r="42" spans="1:78" x14ac:dyDescent="0.2">
      <c r="A42" s="3">
        <v>55</v>
      </c>
      <c r="B42" s="3" t="s">
        <v>126</v>
      </c>
      <c r="C42" s="9">
        <v>44644</v>
      </c>
      <c r="D42" s="3" t="s">
        <v>72</v>
      </c>
      <c r="E42" s="4" t="s">
        <v>63</v>
      </c>
      <c r="F42" s="4" t="s">
        <v>151</v>
      </c>
      <c r="G42" s="4" t="s">
        <v>154</v>
      </c>
      <c r="H42" s="6">
        <v>1.0820000000000001</v>
      </c>
      <c r="I42" s="6">
        <v>5.88</v>
      </c>
      <c r="J42" s="6">
        <v>36.4</v>
      </c>
      <c r="K42" s="6">
        <v>47.7</v>
      </c>
      <c r="L42" s="6">
        <v>15.9</v>
      </c>
      <c r="M42" s="4" t="s">
        <v>148</v>
      </c>
      <c r="N42" s="4" t="s">
        <v>151</v>
      </c>
      <c r="O42" s="3">
        <v>40</v>
      </c>
      <c r="P42" s="4" t="s">
        <v>50</v>
      </c>
      <c r="Q42" s="4" t="s">
        <v>0</v>
      </c>
      <c r="R42" s="4" t="s">
        <v>164</v>
      </c>
      <c r="S42" s="17" t="s">
        <v>328</v>
      </c>
      <c r="T42" s="4" t="s">
        <v>315</v>
      </c>
      <c r="U42" s="4" t="s">
        <v>35</v>
      </c>
      <c r="V42" s="4">
        <v>1</v>
      </c>
      <c r="W42" s="4">
        <v>0.8</v>
      </c>
      <c r="X42" s="3">
        <v>1.0549999999999999</v>
      </c>
      <c r="Y42" s="6">
        <v>0.125</v>
      </c>
      <c r="Z42" s="19">
        <v>22.6</v>
      </c>
      <c r="AA42" s="3">
        <v>0.85899999999999999</v>
      </c>
      <c r="AB42" s="4" t="s">
        <v>11</v>
      </c>
      <c r="AC42" s="4">
        <v>4.5</v>
      </c>
      <c r="AD42" s="4">
        <v>0.3</v>
      </c>
      <c r="AE42" s="21">
        <v>247</v>
      </c>
      <c r="AF42" s="4">
        <v>8</v>
      </c>
      <c r="AG42" s="4" t="s">
        <v>114</v>
      </c>
      <c r="AH42" s="4">
        <v>7</v>
      </c>
      <c r="AI42" s="19">
        <v>7.2069999999999999</v>
      </c>
      <c r="AJ42" s="20">
        <v>4.7699999999999996</v>
      </c>
      <c r="AK42" s="20">
        <f>All_data!$AI42/All_data!$AJ42</f>
        <v>1.5109014675052412</v>
      </c>
      <c r="AL42" s="4" t="s">
        <v>39</v>
      </c>
      <c r="AM42" s="3">
        <v>1475</v>
      </c>
      <c r="AN42" s="3">
        <v>5</v>
      </c>
      <c r="AO42" s="2" t="s">
        <v>190</v>
      </c>
      <c r="AP42" s="2" t="s">
        <v>145</v>
      </c>
      <c r="AQ42" s="3" t="s">
        <v>145</v>
      </c>
      <c r="AR42" s="3" t="s">
        <v>292</v>
      </c>
      <c r="AS42" s="4" t="s">
        <v>218</v>
      </c>
      <c r="AT42" s="5" t="s">
        <v>220</v>
      </c>
      <c r="AU42" s="4">
        <v>3.1789999999999998</v>
      </c>
      <c r="AV42" s="3">
        <v>0.24</v>
      </c>
      <c r="AW42" s="4" t="s">
        <v>145</v>
      </c>
      <c r="AX42" s="4" t="s">
        <v>134</v>
      </c>
      <c r="AY42" s="3">
        <v>16</v>
      </c>
      <c r="AZ42" s="6" t="s">
        <v>277</v>
      </c>
      <c r="BA42" s="4" t="s">
        <v>274</v>
      </c>
      <c r="BB42" s="4">
        <v>0</v>
      </c>
      <c r="BC42" s="3">
        <v>900</v>
      </c>
      <c r="BD42" s="4" t="s">
        <v>359</v>
      </c>
      <c r="BE42" s="7">
        <v>26</v>
      </c>
      <c r="BF42" s="7">
        <v>61</v>
      </c>
      <c r="BG42" s="7">
        <v>35</v>
      </c>
      <c r="BH42" s="4">
        <v>1</v>
      </c>
      <c r="BI42" s="4">
        <v>24</v>
      </c>
      <c r="BJ42" s="4">
        <v>9</v>
      </c>
      <c r="BK42" s="4">
        <v>200</v>
      </c>
      <c r="BL42" s="4" t="s">
        <v>64</v>
      </c>
      <c r="BM42" s="4" t="s">
        <v>0</v>
      </c>
      <c r="BN42" s="4" t="s">
        <v>145</v>
      </c>
      <c r="BO42" s="4" t="s">
        <v>411</v>
      </c>
      <c r="BP42" s="28" t="s">
        <v>387</v>
      </c>
      <c r="BQ42" s="3">
        <v>1.036</v>
      </c>
      <c r="BR42" s="8">
        <v>0.55000000000000004</v>
      </c>
      <c r="BS42" s="8">
        <v>0.78600000000000003</v>
      </c>
      <c r="BT42" s="3">
        <v>0.27400000000000002</v>
      </c>
      <c r="BU42" s="3">
        <v>0.13</v>
      </c>
      <c r="BV42" s="3">
        <v>0.40400000000000003</v>
      </c>
      <c r="BW42" s="3">
        <v>0.11</v>
      </c>
      <c r="BX42" s="3">
        <v>0.5</v>
      </c>
      <c r="BY42" s="3">
        <v>0.27700000000000002</v>
      </c>
      <c r="BZ42" s="3">
        <v>0.86099999999999999</v>
      </c>
    </row>
    <row r="43" spans="1:78" ht="18" x14ac:dyDescent="0.25">
      <c r="A43" s="3">
        <v>58</v>
      </c>
      <c r="B43" s="3" t="s">
        <v>126</v>
      </c>
      <c r="C43" s="9">
        <v>44663</v>
      </c>
      <c r="D43" s="3" t="s">
        <v>71</v>
      </c>
      <c r="E43" s="4" t="s">
        <v>63</v>
      </c>
      <c r="F43" s="4" t="s">
        <v>151</v>
      </c>
      <c r="G43" s="4" t="s">
        <v>154</v>
      </c>
      <c r="H43" s="6">
        <v>1.0820000000000001</v>
      </c>
      <c r="I43" s="6">
        <v>5.88</v>
      </c>
      <c r="J43" s="6">
        <v>36.4</v>
      </c>
      <c r="K43" s="6">
        <v>47.7</v>
      </c>
      <c r="L43" s="6">
        <v>15.9</v>
      </c>
      <c r="M43" s="4" t="s">
        <v>148</v>
      </c>
      <c r="N43" s="4" t="s">
        <v>151</v>
      </c>
      <c r="O43" s="3">
        <v>40</v>
      </c>
      <c r="P43" s="4" t="s">
        <v>50</v>
      </c>
      <c r="Q43" s="4" t="s">
        <v>147</v>
      </c>
      <c r="R43" s="4" t="s">
        <v>164</v>
      </c>
      <c r="S43" s="17" t="s">
        <v>328</v>
      </c>
      <c r="T43" s="4" t="s">
        <v>315</v>
      </c>
      <c r="U43" s="4" t="s">
        <v>35</v>
      </c>
      <c r="V43" s="4">
        <v>9</v>
      </c>
      <c r="W43" s="4">
        <v>0.6</v>
      </c>
      <c r="X43" s="3">
        <v>0.78500000000000003</v>
      </c>
      <c r="Y43" s="6">
        <v>0.125</v>
      </c>
      <c r="Z43" s="19">
        <v>22.8</v>
      </c>
      <c r="AA43" s="3">
        <v>0.85899999999999999</v>
      </c>
      <c r="AB43" s="4" t="s">
        <v>11</v>
      </c>
      <c r="AC43" s="4">
        <v>4.5</v>
      </c>
      <c r="AD43" s="4">
        <v>0.3</v>
      </c>
      <c r="AE43" s="21">
        <v>247</v>
      </c>
      <c r="AF43" s="4">
        <v>8</v>
      </c>
      <c r="AG43" s="4" t="s">
        <v>114</v>
      </c>
      <c r="AH43" s="4">
        <v>6</v>
      </c>
      <c r="AI43" s="19">
        <v>6.9</v>
      </c>
      <c r="AJ43" s="20">
        <v>5.09</v>
      </c>
      <c r="AK43" s="20">
        <f>All_data!$AI43/All_data!$AJ43</f>
        <v>1.3555992141453832</v>
      </c>
      <c r="AL43" s="4" t="s">
        <v>39</v>
      </c>
      <c r="AM43" s="3">
        <v>1475</v>
      </c>
      <c r="AN43" s="3">
        <v>5</v>
      </c>
      <c r="AO43" s="2" t="s">
        <v>190</v>
      </c>
      <c r="AP43" s="2" t="s">
        <v>145</v>
      </c>
      <c r="AQ43" s="3" t="s">
        <v>145</v>
      </c>
      <c r="AR43" s="3" t="s">
        <v>292</v>
      </c>
      <c r="AS43" s="4" t="s">
        <v>218</v>
      </c>
      <c r="AT43" s="5" t="s">
        <v>221</v>
      </c>
      <c r="AU43" s="4">
        <v>2.7429999999999999</v>
      </c>
      <c r="AV43" s="3">
        <v>0.223</v>
      </c>
      <c r="AW43" s="4" t="s">
        <v>145</v>
      </c>
      <c r="AX43" s="4" t="s">
        <v>0</v>
      </c>
      <c r="AY43" s="3">
        <v>23</v>
      </c>
      <c r="AZ43" s="6" t="s">
        <v>280</v>
      </c>
      <c r="BA43" s="4" t="s">
        <v>274</v>
      </c>
      <c r="BB43" s="4">
        <v>18</v>
      </c>
      <c r="BC43" s="3">
        <v>900</v>
      </c>
      <c r="BD43" s="4" t="s">
        <v>360</v>
      </c>
      <c r="BE43" s="7">
        <v>31</v>
      </c>
      <c r="BF43" s="7">
        <v>89</v>
      </c>
      <c r="BG43" s="7">
        <v>58</v>
      </c>
      <c r="BH43" s="4">
        <v>0</v>
      </c>
      <c r="BI43" s="4">
        <v>20</v>
      </c>
      <c r="BJ43" s="4">
        <v>11</v>
      </c>
      <c r="BK43" s="4">
        <v>200</v>
      </c>
      <c r="BL43" s="4" t="s">
        <v>64</v>
      </c>
      <c r="BM43" s="4" t="s">
        <v>0</v>
      </c>
      <c r="BN43" s="4" t="s">
        <v>114</v>
      </c>
      <c r="BO43" s="4" t="s">
        <v>411</v>
      </c>
      <c r="BP43" s="28" t="s">
        <v>387</v>
      </c>
      <c r="BQ43" s="3">
        <v>1.0629999999999999</v>
      </c>
      <c r="BR43" s="8">
        <v>0.27</v>
      </c>
      <c r="BS43" s="8">
        <v>0.307</v>
      </c>
      <c r="BT43" s="3">
        <v>0.502</v>
      </c>
      <c r="BU43" s="3">
        <v>0.436</v>
      </c>
      <c r="BV43" s="3">
        <v>0.93799999999999994</v>
      </c>
      <c r="BW43" s="3">
        <v>0.09</v>
      </c>
      <c r="BX43" s="3">
        <v>0.38</v>
      </c>
      <c r="BY43" s="3">
        <v>0.28899999999999998</v>
      </c>
      <c r="BZ43" s="3">
        <v>0.97</v>
      </c>
    </row>
    <row r="44" spans="1:78" x14ac:dyDescent="0.2">
      <c r="A44" s="3">
        <v>60</v>
      </c>
      <c r="B44" s="3" t="s">
        <v>126</v>
      </c>
      <c r="C44" s="9">
        <v>44673</v>
      </c>
      <c r="D44" s="3" t="s">
        <v>80</v>
      </c>
      <c r="E44" s="4" t="s">
        <v>63</v>
      </c>
      <c r="F44" s="4" t="s">
        <v>151</v>
      </c>
      <c r="G44" s="4" t="s">
        <v>154</v>
      </c>
      <c r="H44" s="6">
        <v>1.0820000000000001</v>
      </c>
      <c r="I44" s="6">
        <v>5.88</v>
      </c>
      <c r="J44" s="6">
        <v>36.4</v>
      </c>
      <c r="K44" s="6">
        <v>47.7</v>
      </c>
      <c r="L44" s="6">
        <v>15.9</v>
      </c>
      <c r="M44" s="4" t="s">
        <v>0</v>
      </c>
      <c r="N44" s="4" t="s">
        <v>158</v>
      </c>
      <c r="O44" s="3">
        <v>40</v>
      </c>
      <c r="P44" s="4" t="s">
        <v>86</v>
      </c>
      <c r="Q44" s="4" t="s">
        <v>0</v>
      </c>
      <c r="R44" s="4" t="s">
        <v>164</v>
      </c>
      <c r="S44" s="17" t="s">
        <v>328</v>
      </c>
      <c r="T44" s="4" t="s">
        <v>315</v>
      </c>
      <c r="U44" s="4" t="s">
        <v>35</v>
      </c>
      <c r="V44" s="4">
        <v>1</v>
      </c>
      <c r="W44" s="4">
        <v>0.7</v>
      </c>
      <c r="X44" s="3">
        <v>0.82</v>
      </c>
      <c r="Y44" s="6">
        <v>0.125</v>
      </c>
      <c r="Z44" s="19">
        <v>32</v>
      </c>
      <c r="AA44" s="3">
        <v>1.1519999999999999</v>
      </c>
      <c r="AB44" s="4" t="s">
        <v>11</v>
      </c>
      <c r="AC44" s="4">
        <v>4.5</v>
      </c>
      <c r="AD44" s="4">
        <v>0.3</v>
      </c>
      <c r="AE44" s="21">
        <v>149</v>
      </c>
      <c r="AF44" s="4">
        <v>8</v>
      </c>
      <c r="AG44" s="4" t="s">
        <v>114</v>
      </c>
      <c r="AH44" s="4">
        <v>6</v>
      </c>
      <c r="AI44" s="19">
        <v>9.5</v>
      </c>
      <c r="AJ44" s="20">
        <v>7.09</v>
      </c>
      <c r="AK44" s="20">
        <f>All_data!$AI44/All_data!$AJ44</f>
        <v>1.3399153737658676</v>
      </c>
      <c r="AL44" s="4" t="s">
        <v>39</v>
      </c>
      <c r="AM44" s="3">
        <v>1500</v>
      </c>
      <c r="AN44" s="3">
        <v>5</v>
      </c>
      <c r="AO44" s="2" t="s">
        <v>190</v>
      </c>
      <c r="AP44" s="2" t="s">
        <v>145</v>
      </c>
      <c r="AQ44" s="3" t="s">
        <v>145</v>
      </c>
      <c r="AR44" s="3" t="s">
        <v>292</v>
      </c>
      <c r="AS44" s="4" t="s">
        <v>222</v>
      </c>
      <c r="AT44" s="5" t="s">
        <v>223</v>
      </c>
      <c r="AU44" s="4">
        <v>1.5780000000000001</v>
      </c>
      <c r="AV44" s="3">
        <v>0.255</v>
      </c>
      <c r="AW44" s="4" t="s">
        <v>114</v>
      </c>
      <c r="AX44" s="4" t="s">
        <v>134</v>
      </c>
      <c r="AY44" s="3">
        <v>21</v>
      </c>
      <c r="AZ44" s="6" t="s">
        <v>280</v>
      </c>
      <c r="BA44" s="4" t="s">
        <v>274</v>
      </c>
      <c r="BB44" s="4">
        <v>29</v>
      </c>
      <c r="BC44" s="3">
        <v>900</v>
      </c>
      <c r="BD44" s="4" t="s">
        <v>361</v>
      </c>
      <c r="BE44" s="7">
        <v>2</v>
      </c>
      <c r="BF44" s="7">
        <v>3</v>
      </c>
      <c r="BG44" s="7">
        <v>1</v>
      </c>
      <c r="BH44" s="4">
        <v>0</v>
      </c>
      <c r="BI44" s="4">
        <v>15</v>
      </c>
      <c r="BJ44" s="4">
        <v>10</v>
      </c>
      <c r="BK44" s="4">
        <v>200</v>
      </c>
      <c r="BL44" s="4" t="s">
        <v>64</v>
      </c>
      <c r="BM44" s="4" t="s">
        <v>0</v>
      </c>
      <c r="BN44" s="4" t="s">
        <v>114</v>
      </c>
      <c r="BO44" s="4" t="s">
        <v>411</v>
      </c>
      <c r="BP44" s="28" t="s">
        <v>386</v>
      </c>
      <c r="BQ44" s="3">
        <v>1.0740000000000001</v>
      </c>
      <c r="BR44" s="3">
        <v>0.29499999999999998</v>
      </c>
      <c r="BS44" s="8">
        <v>0.29699999999999999</v>
      </c>
      <c r="BT44" s="3">
        <v>0.45</v>
      </c>
      <c r="BU44" s="3">
        <v>0.45600000000000002</v>
      </c>
      <c r="BV44" s="3">
        <v>0.90600000000000003</v>
      </c>
      <c r="BW44" s="3">
        <v>0.06</v>
      </c>
      <c r="BX44" s="3">
        <v>0.36</v>
      </c>
      <c r="BY44" s="3">
        <v>0.3</v>
      </c>
      <c r="BZ44" s="3">
        <v>0.88600000000000001</v>
      </c>
    </row>
    <row r="45" spans="1:78" x14ac:dyDescent="0.2">
      <c r="A45" s="3">
        <v>61</v>
      </c>
      <c r="B45" s="3" t="s">
        <v>126</v>
      </c>
      <c r="C45" s="9">
        <v>44677</v>
      </c>
      <c r="D45" s="3" t="s">
        <v>87</v>
      </c>
      <c r="E45" s="4" t="s">
        <v>63</v>
      </c>
      <c r="F45" s="4" t="s">
        <v>151</v>
      </c>
      <c r="G45" s="4" t="s">
        <v>154</v>
      </c>
      <c r="H45" s="6">
        <v>1.0820000000000001</v>
      </c>
      <c r="I45" s="6">
        <v>5.88</v>
      </c>
      <c r="J45" s="6">
        <v>36.4</v>
      </c>
      <c r="K45" s="6">
        <v>47.7</v>
      </c>
      <c r="L45" s="6">
        <v>15.9</v>
      </c>
      <c r="M45" s="4" t="s">
        <v>0</v>
      </c>
      <c r="N45" s="4" t="s">
        <v>158</v>
      </c>
      <c r="O45" s="3">
        <v>40</v>
      </c>
      <c r="P45" s="4" t="s">
        <v>86</v>
      </c>
      <c r="Q45" s="4" t="s">
        <v>0</v>
      </c>
      <c r="R45" s="4" t="s">
        <v>164</v>
      </c>
      <c r="S45" s="17" t="s">
        <v>328</v>
      </c>
      <c r="T45" s="4" t="s">
        <v>315</v>
      </c>
      <c r="U45" s="4" t="s">
        <v>35</v>
      </c>
      <c r="V45" s="4">
        <v>1</v>
      </c>
      <c r="W45" s="4">
        <v>0.7</v>
      </c>
      <c r="X45" s="3">
        <v>0.86</v>
      </c>
      <c r="Y45" s="6">
        <v>0.125</v>
      </c>
      <c r="Z45" s="19">
        <v>41.6</v>
      </c>
      <c r="AA45" s="3">
        <v>1.1519999999999999</v>
      </c>
      <c r="AB45" s="4" t="s">
        <v>11</v>
      </c>
      <c r="AC45" s="4">
        <v>4.5</v>
      </c>
      <c r="AD45" s="4">
        <v>0.3</v>
      </c>
      <c r="AE45" s="4">
        <v>154</v>
      </c>
      <c r="AF45" s="4">
        <v>8</v>
      </c>
      <c r="AG45" s="4" t="s">
        <v>114</v>
      </c>
      <c r="AH45" s="4">
        <v>15</v>
      </c>
      <c r="AI45" s="19">
        <v>18.399999999999999</v>
      </c>
      <c r="AJ45" s="20">
        <v>5.45</v>
      </c>
      <c r="AK45" s="20">
        <f>All_data!$AI45/All_data!$AJ45</f>
        <v>3.3761467889908254</v>
      </c>
      <c r="AL45" s="4" t="s">
        <v>39</v>
      </c>
      <c r="AM45" s="3">
        <v>1475</v>
      </c>
      <c r="AN45" s="3">
        <v>5</v>
      </c>
      <c r="AO45" s="2" t="s">
        <v>190</v>
      </c>
      <c r="AP45" s="2" t="s">
        <v>145</v>
      </c>
      <c r="AQ45" s="3" t="s">
        <v>145</v>
      </c>
      <c r="AR45" s="3" t="s">
        <v>292</v>
      </c>
      <c r="AS45" s="4" t="s">
        <v>224</v>
      </c>
      <c r="AT45" s="5" t="s">
        <v>225</v>
      </c>
      <c r="AU45" s="4">
        <v>1.27</v>
      </c>
      <c r="AV45" s="3">
        <v>0.24399999999999999</v>
      </c>
      <c r="AW45" s="4" t="s">
        <v>114</v>
      </c>
      <c r="AX45" s="4" t="s">
        <v>134</v>
      </c>
      <c r="AY45" s="3">
        <v>40</v>
      </c>
      <c r="AZ45" s="6" t="s">
        <v>277</v>
      </c>
      <c r="BA45" s="4" t="s">
        <v>274</v>
      </c>
      <c r="BB45" s="4">
        <v>37</v>
      </c>
      <c r="BC45" s="3">
        <v>900</v>
      </c>
      <c r="BD45" s="4" t="s">
        <v>362</v>
      </c>
      <c r="BE45" s="7">
        <v>1</v>
      </c>
      <c r="BF45" s="7">
        <v>3</v>
      </c>
      <c r="BG45" s="7">
        <v>2</v>
      </c>
      <c r="BH45" s="4">
        <v>0</v>
      </c>
      <c r="BI45" s="4">
        <v>13</v>
      </c>
      <c r="BJ45" s="4">
        <v>6</v>
      </c>
      <c r="BK45" s="4">
        <v>200</v>
      </c>
      <c r="BL45" s="4" t="s">
        <v>64</v>
      </c>
      <c r="BM45" s="4" t="s">
        <v>0</v>
      </c>
      <c r="BN45" s="4" t="s">
        <v>114</v>
      </c>
      <c r="BO45" s="4" t="s">
        <v>411</v>
      </c>
      <c r="BP45" s="28" t="s">
        <v>387</v>
      </c>
      <c r="BQ45" s="3">
        <v>1.0900000000000001</v>
      </c>
      <c r="BR45" s="3">
        <v>0.36199999999999999</v>
      </c>
      <c r="BS45" s="8">
        <v>0.307</v>
      </c>
      <c r="BT45" s="3">
        <v>0.54700000000000004</v>
      </c>
      <c r="BU45" s="3">
        <v>0.18099999999999999</v>
      </c>
      <c r="BV45" s="3">
        <v>0.72799999999999998</v>
      </c>
      <c r="BW45" s="3">
        <v>0.06</v>
      </c>
      <c r="BX45" s="3">
        <v>0.33</v>
      </c>
      <c r="BY45" s="3">
        <v>0.33200000000000002</v>
      </c>
      <c r="BZ45" s="3">
        <v>0.999</v>
      </c>
    </row>
    <row r="46" spans="1:78" x14ac:dyDescent="0.2">
      <c r="A46" s="3">
        <v>62</v>
      </c>
      <c r="B46" s="3" t="s">
        <v>126</v>
      </c>
      <c r="C46" s="9">
        <v>44683</v>
      </c>
      <c r="D46" s="3" t="s">
        <v>88</v>
      </c>
      <c r="E46" s="4" t="s">
        <v>63</v>
      </c>
      <c r="F46" s="4" t="s">
        <v>151</v>
      </c>
      <c r="G46" s="4" t="s">
        <v>154</v>
      </c>
      <c r="H46" s="6">
        <v>1.0820000000000001</v>
      </c>
      <c r="I46" s="6">
        <v>5.88</v>
      </c>
      <c r="J46" s="6">
        <v>36.4</v>
      </c>
      <c r="K46" s="6">
        <v>47.7</v>
      </c>
      <c r="L46" s="6">
        <v>15.9</v>
      </c>
      <c r="M46" s="4" t="s">
        <v>0</v>
      </c>
      <c r="N46" s="4" t="s">
        <v>158</v>
      </c>
      <c r="O46" s="3">
        <v>40</v>
      </c>
      <c r="P46" s="4" t="s">
        <v>86</v>
      </c>
      <c r="Q46" s="4" t="s">
        <v>0</v>
      </c>
      <c r="R46" s="4" t="s">
        <v>167</v>
      </c>
      <c r="S46" s="17" t="s">
        <v>328</v>
      </c>
      <c r="T46" s="5" t="s">
        <v>316</v>
      </c>
      <c r="U46" s="4" t="s">
        <v>35</v>
      </c>
      <c r="V46" s="4">
        <v>2</v>
      </c>
      <c r="W46" s="4">
        <v>0.7</v>
      </c>
      <c r="X46" s="3">
        <v>1.0049999999999999</v>
      </c>
      <c r="Y46" s="6">
        <v>0.125</v>
      </c>
      <c r="Z46" s="19">
        <v>25.8</v>
      </c>
      <c r="AA46" s="3">
        <v>1.1519999999999999</v>
      </c>
      <c r="AB46" s="4" t="s">
        <v>11</v>
      </c>
      <c r="AC46" s="4">
        <v>4.5</v>
      </c>
      <c r="AD46" s="4">
        <v>0.3</v>
      </c>
      <c r="AE46" s="4">
        <v>154</v>
      </c>
      <c r="AF46" s="4">
        <v>8</v>
      </c>
      <c r="AG46" s="4" t="s">
        <v>114</v>
      </c>
      <c r="AH46" s="4">
        <v>15</v>
      </c>
      <c r="AI46" s="19">
        <v>16.7</v>
      </c>
      <c r="AJ46" s="20">
        <v>5.43</v>
      </c>
      <c r="AK46" s="20">
        <f>All_data!$AI46/All_data!$AJ46</f>
        <v>3.0755064456721914</v>
      </c>
      <c r="AL46" s="4" t="s">
        <v>39</v>
      </c>
      <c r="AM46" s="3">
        <v>1475</v>
      </c>
      <c r="AN46" s="3">
        <v>5</v>
      </c>
      <c r="AO46" s="2" t="s">
        <v>190</v>
      </c>
      <c r="AP46" s="2" t="s">
        <v>145</v>
      </c>
      <c r="AQ46" s="3" t="s">
        <v>145</v>
      </c>
      <c r="AR46" s="3" t="s">
        <v>292</v>
      </c>
      <c r="AS46" s="4" t="s">
        <v>224</v>
      </c>
      <c r="AT46" s="5" t="s">
        <v>225</v>
      </c>
      <c r="AU46" s="4">
        <v>1.27</v>
      </c>
      <c r="AV46" s="3">
        <v>0.24099999999999999</v>
      </c>
      <c r="AW46" s="4" t="s">
        <v>114</v>
      </c>
      <c r="AX46" s="4" t="s">
        <v>134</v>
      </c>
      <c r="AY46" s="3">
        <v>40</v>
      </c>
      <c r="AZ46" s="6" t="s">
        <v>282</v>
      </c>
      <c r="BA46" s="4" t="s">
        <v>274</v>
      </c>
      <c r="BB46" s="4">
        <v>16</v>
      </c>
      <c r="BC46" s="3">
        <v>900</v>
      </c>
      <c r="BD46" s="4" t="s">
        <v>362</v>
      </c>
      <c r="BE46" s="7">
        <v>1</v>
      </c>
      <c r="BF46" s="7">
        <v>3</v>
      </c>
      <c r="BG46" s="7">
        <v>2</v>
      </c>
      <c r="BH46" s="4">
        <v>0</v>
      </c>
      <c r="BI46" s="4">
        <v>19</v>
      </c>
      <c r="BJ46" s="4">
        <v>12</v>
      </c>
      <c r="BK46" s="4">
        <v>200</v>
      </c>
      <c r="BL46" s="4" t="s">
        <v>64</v>
      </c>
      <c r="BM46" s="4" t="s">
        <v>0</v>
      </c>
      <c r="BN46" s="4" t="s">
        <v>114</v>
      </c>
      <c r="BO46" s="4" t="s">
        <v>411</v>
      </c>
      <c r="BP46" s="28" t="s">
        <v>387</v>
      </c>
      <c r="BQ46" s="3">
        <v>1.0860000000000001</v>
      </c>
      <c r="BR46" s="3">
        <v>0.311</v>
      </c>
      <c r="BS46" s="8">
        <v>0.29699999999999999</v>
      </c>
      <c r="BT46" s="3">
        <v>0.57799999999999996</v>
      </c>
      <c r="BU46" s="3">
        <v>0.245</v>
      </c>
      <c r="BV46" s="3">
        <v>0.82299999999999995</v>
      </c>
      <c r="BW46" s="3">
        <v>0.09</v>
      </c>
      <c r="BX46" s="3">
        <v>0.39</v>
      </c>
      <c r="BY46" s="3">
        <v>0.28799999999999998</v>
      </c>
      <c r="BZ46" s="3">
        <v>0.97299999999999998</v>
      </c>
    </row>
    <row r="47" spans="1:78" x14ac:dyDescent="0.2">
      <c r="A47" s="3">
        <v>63</v>
      </c>
      <c r="B47" s="3" t="s">
        <v>126</v>
      </c>
      <c r="C47" s="9">
        <v>44686</v>
      </c>
      <c r="D47" s="3" t="s">
        <v>89</v>
      </c>
      <c r="E47" s="4" t="s">
        <v>63</v>
      </c>
      <c r="F47" s="4" t="s">
        <v>151</v>
      </c>
      <c r="G47" s="4" t="s">
        <v>154</v>
      </c>
      <c r="H47" s="6">
        <v>1.0820000000000001</v>
      </c>
      <c r="I47" s="6">
        <v>5.88</v>
      </c>
      <c r="J47" s="6">
        <v>36.4</v>
      </c>
      <c r="K47" s="6">
        <v>47.7</v>
      </c>
      <c r="L47" s="6">
        <v>15.9</v>
      </c>
      <c r="M47" s="4" t="s">
        <v>0</v>
      </c>
      <c r="N47" s="4" t="s">
        <v>158</v>
      </c>
      <c r="O47" s="3">
        <v>40</v>
      </c>
      <c r="P47" s="4" t="s">
        <v>86</v>
      </c>
      <c r="Q47" s="4" t="s">
        <v>0</v>
      </c>
      <c r="R47" s="4" t="s">
        <v>164</v>
      </c>
      <c r="S47" s="17" t="s">
        <v>328</v>
      </c>
      <c r="T47" s="4" t="s">
        <v>315</v>
      </c>
      <c r="U47" s="4" t="s">
        <v>35</v>
      </c>
      <c r="V47" s="4">
        <v>4</v>
      </c>
      <c r="W47" s="4">
        <v>0.7</v>
      </c>
      <c r="X47" s="3">
        <v>0.85499999999999998</v>
      </c>
      <c r="Y47" s="6">
        <v>0.125</v>
      </c>
      <c r="Z47" s="19">
        <v>43.5</v>
      </c>
      <c r="AA47" s="3">
        <v>1.1519999999999999</v>
      </c>
      <c r="AB47" s="4" t="s">
        <v>11</v>
      </c>
      <c r="AC47" s="4">
        <v>4.5</v>
      </c>
      <c r="AD47" s="4">
        <v>0.3</v>
      </c>
      <c r="AE47" s="4">
        <v>154</v>
      </c>
      <c r="AF47" s="4">
        <v>8</v>
      </c>
      <c r="AG47" s="4" t="s">
        <v>114</v>
      </c>
      <c r="AH47" s="4">
        <v>15</v>
      </c>
      <c r="AI47" s="19">
        <v>16.399999999999999</v>
      </c>
      <c r="AJ47" s="20">
        <v>5.88</v>
      </c>
      <c r="AK47" s="20">
        <f>All_data!$AI47/All_data!$AJ47</f>
        <v>2.7891156462585034</v>
      </c>
      <c r="AL47" s="4" t="s">
        <v>39</v>
      </c>
      <c r="AM47" s="3">
        <v>1475</v>
      </c>
      <c r="AN47" s="3">
        <v>5</v>
      </c>
      <c r="AO47" s="2" t="s">
        <v>190</v>
      </c>
      <c r="AP47" s="2" t="s">
        <v>145</v>
      </c>
      <c r="AQ47" s="3" t="s">
        <v>145</v>
      </c>
      <c r="AR47" s="3" t="s">
        <v>292</v>
      </c>
      <c r="AS47" s="4" t="s">
        <v>224</v>
      </c>
      <c r="AT47" s="5" t="s">
        <v>225</v>
      </c>
      <c r="AU47" s="4">
        <v>1.27</v>
      </c>
      <c r="AV47" s="3">
        <v>0.23699999999999999</v>
      </c>
      <c r="AW47" s="4" t="s">
        <v>114</v>
      </c>
      <c r="AX47" s="4" t="s">
        <v>134</v>
      </c>
      <c r="AY47" s="3">
        <v>40</v>
      </c>
      <c r="AZ47" s="6" t="s">
        <v>277</v>
      </c>
      <c r="BA47" s="4" t="s">
        <v>274</v>
      </c>
      <c r="BB47" s="4">
        <v>43</v>
      </c>
      <c r="BC47" s="3">
        <v>900</v>
      </c>
      <c r="BD47" s="4" t="s">
        <v>257</v>
      </c>
      <c r="BE47" s="7">
        <v>1</v>
      </c>
      <c r="BF47" s="7">
        <v>3</v>
      </c>
      <c r="BG47" s="7">
        <v>2</v>
      </c>
      <c r="BH47" s="4">
        <v>0</v>
      </c>
      <c r="BI47" s="4">
        <v>22</v>
      </c>
      <c r="BJ47" s="4">
        <v>9</v>
      </c>
      <c r="BK47" s="4">
        <v>200</v>
      </c>
      <c r="BL47" s="4" t="s">
        <v>64</v>
      </c>
      <c r="BM47" s="4" t="s">
        <v>403</v>
      </c>
      <c r="BN47" s="4" t="s">
        <v>114</v>
      </c>
      <c r="BO47" s="4" t="s">
        <v>411</v>
      </c>
      <c r="BP47" s="28" t="s">
        <v>386</v>
      </c>
      <c r="BQ47" s="3">
        <v>1.091</v>
      </c>
      <c r="BR47" s="3">
        <v>0.18</v>
      </c>
      <c r="BS47" s="8">
        <v>0.157</v>
      </c>
      <c r="BT47" s="3">
        <v>1.0409999999999999</v>
      </c>
      <c r="BU47" s="3">
        <v>0.40200000000000002</v>
      </c>
      <c r="BV47" s="3">
        <v>1.4430000000000001</v>
      </c>
      <c r="BW47" s="3">
        <v>7.0000000000000007E-2</v>
      </c>
      <c r="BX47" s="3">
        <v>0.39</v>
      </c>
      <c r="BY47" s="3" t="s">
        <v>1</v>
      </c>
      <c r="BZ47" s="3" t="s">
        <v>1</v>
      </c>
    </row>
    <row r="48" spans="1:78" x14ac:dyDescent="0.2">
      <c r="A48" s="3">
        <v>64</v>
      </c>
      <c r="B48" s="3" t="s">
        <v>126</v>
      </c>
      <c r="C48" s="9">
        <v>44689</v>
      </c>
      <c r="D48" s="3" t="s">
        <v>90</v>
      </c>
      <c r="E48" s="4" t="s">
        <v>63</v>
      </c>
      <c r="F48" s="4" t="s">
        <v>151</v>
      </c>
      <c r="G48" s="4" t="s">
        <v>154</v>
      </c>
      <c r="H48" s="6">
        <v>1.0820000000000001</v>
      </c>
      <c r="I48" s="6">
        <v>5.88</v>
      </c>
      <c r="J48" s="6">
        <v>36.4</v>
      </c>
      <c r="K48" s="6">
        <v>47.7</v>
      </c>
      <c r="L48" s="6">
        <v>15.9</v>
      </c>
      <c r="M48" s="4" t="s">
        <v>0</v>
      </c>
      <c r="N48" s="4" t="s">
        <v>158</v>
      </c>
      <c r="O48" s="3">
        <v>40</v>
      </c>
      <c r="P48" s="4" t="s">
        <v>86</v>
      </c>
      <c r="Q48" s="4" t="s">
        <v>0</v>
      </c>
      <c r="R48" s="4" t="s">
        <v>164</v>
      </c>
      <c r="S48" s="17" t="s">
        <v>328</v>
      </c>
      <c r="T48" s="4" t="s">
        <v>315</v>
      </c>
      <c r="U48" s="4" t="s">
        <v>35</v>
      </c>
      <c r="V48" s="4">
        <v>5</v>
      </c>
      <c r="W48" s="4">
        <v>0.6</v>
      </c>
      <c r="X48" s="3">
        <v>0.87</v>
      </c>
      <c r="Y48" s="6">
        <v>0.125</v>
      </c>
      <c r="Z48" s="19">
        <v>14.5</v>
      </c>
      <c r="AA48" s="3">
        <v>1.1519999999999999</v>
      </c>
      <c r="AB48" s="4" t="s">
        <v>11</v>
      </c>
      <c r="AC48" s="4">
        <v>4.5</v>
      </c>
      <c r="AD48" s="4">
        <v>0.3</v>
      </c>
      <c r="AE48" s="4">
        <v>154</v>
      </c>
      <c r="AF48" s="4">
        <v>8</v>
      </c>
      <c r="AG48" s="4" t="s">
        <v>114</v>
      </c>
      <c r="AH48" s="4">
        <v>15</v>
      </c>
      <c r="AI48" s="19">
        <v>13.9</v>
      </c>
      <c r="AJ48" s="20">
        <v>4.8</v>
      </c>
      <c r="AK48" s="20">
        <f>All_data!$AI48/All_data!$AJ48</f>
        <v>2.8958333333333335</v>
      </c>
      <c r="AL48" s="4" t="s">
        <v>39</v>
      </c>
      <c r="AM48" s="3">
        <v>1475</v>
      </c>
      <c r="AN48" s="3">
        <v>5</v>
      </c>
      <c r="AO48" s="2" t="s">
        <v>190</v>
      </c>
      <c r="AP48" s="2" t="s">
        <v>145</v>
      </c>
      <c r="AQ48" s="3" t="s">
        <v>145</v>
      </c>
      <c r="AR48" s="3" t="s">
        <v>292</v>
      </c>
      <c r="AS48" s="4" t="s">
        <v>224</v>
      </c>
      <c r="AT48" s="5" t="s">
        <v>225</v>
      </c>
      <c r="AU48" s="4">
        <v>1.27</v>
      </c>
      <c r="AV48" s="3">
        <v>0.22900000000000001</v>
      </c>
      <c r="AW48" s="4" t="s">
        <v>114</v>
      </c>
      <c r="AX48" s="4" t="s">
        <v>134</v>
      </c>
      <c r="AY48" s="3">
        <v>40</v>
      </c>
      <c r="AZ48" s="6" t="s">
        <v>282</v>
      </c>
      <c r="BA48" s="4" t="s">
        <v>274</v>
      </c>
      <c r="BB48" s="4">
        <v>59</v>
      </c>
      <c r="BC48" s="3">
        <v>900</v>
      </c>
      <c r="BD48" s="4" t="s">
        <v>257</v>
      </c>
      <c r="BE48" s="7">
        <v>1</v>
      </c>
      <c r="BF48" s="7">
        <v>3</v>
      </c>
      <c r="BG48" s="7">
        <v>2</v>
      </c>
      <c r="BH48" s="4">
        <v>0</v>
      </c>
      <c r="BI48" s="4">
        <v>25</v>
      </c>
      <c r="BJ48" s="4">
        <v>12</v>
      </c>
      <c r="BK48" s="4">
        <v>200</v>
      </c>
      <c r="BL48" s="4" t="s">
        <v>64</v>
      </c>
      <c r="BM48" s="4" t="s">
        <v>404</v>
      </c>
      <c r="BN48" s="4" t="s">
        <v>114</v>
      </c>
      <c r="BO48" s="4" t="s">
        <v>411</v>
      </c>
      <c r="BP48" s="28" t="s">
        <v>387</v>
      </c>
      <c r="BQ48" s="3">
        <v>1.0980000000000001</v>
      </c>
      <c r="BR48" s="3">
        <v>0.159</v>
      </c>
      <c r="BS48" s="8">
        <v>0.13700000000000001</v>
      </c>
      <c r="BT48" s="3">
        <v>1.179</v>
      </c>
      <c r="BU48" s="3">
        <v>0.46</v>
      </c>
      <c r="BV48" s="3">
        <v>1.639</v>
      </c>
      <c r="BW48" s="3">
        <v>7.0000000000000007E-2</v>
      </c>
      <c r="BX48" s="3">
        <v>0.31</v>
      </c>
      <c r="BY48" s="3">
        <v>0.32800000000000001</v>
      </c>
      <c r="BZ48" s="3">
        <v>0.98499999999999999</v>
      </c>
    </row>
    <row r="49" spans="1:78" x14ac:dyDescent="0.2">
      <c r="A49" s="3">
        <v>65</v>
      </c>
      <c r="B49" s="3" t="s">
        <v>126</v>
      </c>
      <c r="C49" s="9">
        <v>44692</v>
      </c>
      <c r="D49" s="3" t="s">
        <v>82</v>
      </c>
      <c r="E49" s="4" t="s">
        <v>63</v>
      </c>
      <c r="F49" s="4" t="s">
        <v>151</v>
      </c>
      <c r="G49" s="4" t="s">
        <v>154</v>
      </c>
      <c r="H49" s="6">
        <v>1.0820000000000001</v>
      </c>
      <c r="I49" s="6">
        <v>5.88</v>
      </c>
      <c r="J49" s="6">
        <v>36.4</v>
      </c>
      <c r="K49" s="6">
        <v>47.7</v>
      </c>
      <c r="L49" s="6">
        <v>15.9</v>
      </c>
      <c r="M49" s="4" t="s">
        <v>0</v>
      </c>
      <c r="N49" s="4" t="s">
        <v>158</v>
      </c>
      <c r="O49" s="3">
        <v>40</v>
      </c>
      <c r="P49" s="4" t="s">
        <v>86</v>
      </c>
      <c r="Q49" s="4" t="s">
        <v>0</v>
      </c>
      <c r="R49" s="4" t="s">
        <v>164</v>
      </c>
      <c r="S49" s="17" t="s">
        <v>328</v>
      </c>
      <c r="T49" s="4" t="s">
        <v>315</v>
      </c>
      <c r="U49" s="4" t="s">
        <v>35</v>
      </c>
      <c r="V49" s="4">
        <v>7</v>
      </c>
      <c r="W49" s="4">
        <v>0.7</v>
      </c>
      <c r="X49" s="3">
        <v>0.95499999999999996</v>
      </c>
      <c r="Y49" s="6">
        <v>0.125</v>
      </c>
      <c r="Z49" s="19">
        <v>32.4</v>
      </c>
      <c r="AA49" s="3">
        <v>1.1519999999999999</v>
      </c>
      <c r="AB49" s="4" t="s">
        <v>11</v>
      </c>
      <c r="AC49" s="4">
        <v>4.5</v>
      </c>
      <c r="AD49" s="4">
        <v>0.3</v>
      </c>
      <c r="AE49" s="21">
        <v>149</v>
      </c>
      <c r="AF49" s="4">
        <v>8</v>
      </c>
      <c r="AG49" s="4" t="s">
        <v>114</v>
      </c>
      <c r="AH49" s="4">
        <v>6</v>
      </c>
      <c r="AI49" s="19">
        <v>10</v>
      </c>
      <c r="AJ49" s="20">
        <v>7.75</v>
      </c>
      <c r="AK49" s="20">
        <f>All_data!$AI49/All_data!$AJ49</f>
        <v>1.2903225806451613</v>
      </c>
      <c r="AL49" s="4" t="s">
        <v>39</v>
      </c>
      <c r="AM49" s="3">
        <v>1550</v>
      </c>
      <c r="AN49" s="3">
        <v>0.1</v>
      </c>
      <c r="AO49" s="2" t="s">
        <v>190</v>
      </c>
      <c r="AP49" s="2" t="s">
        <v>145</v>
      </c>
      <c r="AQ49" s="3" t="s">
        <v>114</v>
      </c>
      <c r="AR49" s="3" t="s">
        <v>292</v>
      </c>
      <c r="AS49" s="4" t="s">
        <v>222</v>
      </c>
      <c r="AT49" s="5" t="s">
        <v>226</v>
      </c>
      <c r="AU49" s="4">
        <v>1.1919999999999999</v>
      </c>
      <c r="AV49" s="3">
        <v>0.26800000000000002</v>
      </c>
      <c r="AW49" s="4" t="s">
        <v>114</v>
      </c>
      <c r="AX49" s="4" t="s">
        <v>134</v>
      </c>
      <c r="AY49" s="3">
        <v>21</v>
      </c>
      <c r="AZ49" s="6" t="s">
        <v>277</v>
      </c>
      <c r="BA49" s="4" t="s">
        <v>274</v>
      </c>
      <c r="BB49" s="4">
        <v>37</v>
      </c>
      <c r="BC49" s="3">
        <v>900</v>
      </c>
      <c r="BD49" s="4" t="s">
        <v>362</v>
      </c>
      <c r="BE49" s="7">
        <v>2</v>
      </c>
      <c r="BF49" s="7">
        <v>6</v>
      </c>
      <c r="BG49" s="7">
        <v>4</v>
      </c>
      <c r="BH49" s="4">
        <v>0</v>
      </c>
      <c r="BI49" s="4">
        <v>31</v>
      </c>
      <c r="BJ49" s="4">
        <v>21</v>
      </c>
      <c r="BK49" s="4">
        <v>200</v>
      </c>
      <c r="BL49" s="4" t="s">
        <v>64</v>
      </c>
      <c r="BM49" s="4" t="s">
        <v>0</v>
      </c>
      <c r="BN49" s="4" t="s">
        <v>114</v>
      </c>
      <c r="BO49" s="4" t="s">
        <v>411</v>
      </c>
      <c r="BP49" s="28" t="s">
        <v>387</v>
      </c>
      <c r="BQ49" s="3">
        <v>1.091</v>
      </c>
      <c r="BR49" s="3">
        <v>0.38400000000000001</v>
      </c>
      <c r="BS49" s="8">
        <v>0.32700000000000001</v>
      </c>
      <c r="BT49" s="3">
        <v>0.43</v>
      </c>
      <c r="BU49" s="3">
        <v>0.251</v>
      </c>
      <c r="BV49" s="3">
        <v>0.68100000000000005</v>
      </c>
      <c r="BW49" s="3">
        <v>7.0000000000000007E-2</v>
      </c>
      <c r="BX49" s="3">
        <v>0.33</v>
      </c>
      <c r="BY49" s="3">
        <v>0.29099999999999998</v>
      </c>
      <c r="BZ49" s="3">
        <v>0.91200000000000003</v>
      </c>
    </row>
    <row r="50" spans="1:78" x14ac:dyDescent="0.2">
      <c r="A50" s="3">
        <v>66</v>
      </c>
      <c r="B50" s="3" t="s">
        <v>126</v>
      </c>
      <c r="C50" s="9">
        <v>44698</v>
      </c>
      <c r="D50" s="3" t="s">
        <v>91</v>
      </c>
      <c r="E50" s="4" t="s">
        <v>63</v>
      </c>
      <c r="F50" s="4" t="s">
        <v>151</v>
      </c>
      <c r="G50" s="4" t="s">
        <v>154</v>
      </c>
      <c r="H50" s="6">
        <v>1.0820000000000001</v>
      </c>
      <c r="I50" s="6">
        <v>5.88</v>
      </c>
      <c r="J50" s="6">
        <v>36.4</v>
      </c>
      <c r="K50" s="6">
        <v>47.7</v>
      </c>
      <c r="L50" s="6">
        <v>15.9</v>
      </c>
      <c r="M50" s="4" t="s">
        <v>0</v>
      </c>
      <c r="N50" s="4" t="s">
        <v>158</v>
      </c>
      <c r="O50" s="3">
        <v>40</v>
      </c>
      <c r="P50" s="4" t="s">
        <v>86</v>
      </c>
      <c r="Q50" s="4" t="s">
        <v>0</v>
      </c>
      <c r="R50" s="4" t="s">
        <v>164</v>
      </c>
      <c r="S50" s="17" t="s">
        <v>328</v>
      </c>
      <c r="T50" s="25" t="s">
        <v>315</v>
      </c>
      <c r="U50" s="4" t="s">
        <v>35</v>
      </c>
      <c r="V50" s="4">
        <v>11</v>
      </c>
      <c r="W50" s="4">
        <v>0.6</v>
      </c>
      <c r="X50" s="3">
        <v>1.0049999999999999</v>
      </c>
      <c r="Y50" s="6">
        <v>0.125</v>
      </c>
      <c r="Z50" s="19">
        <v>27</v>
      </c>
      <c r="AA50" s="3">
        <v>1.1519999999999999</v>
      </c>
      <c r="AB50" s="4" t="s">
        <v>11</v>
      </c>
      <c r="AC50" s="4">
        <v>4.5</v>
      </c>
      <c r="AD50" s="4">
        <v>0.3</v>
      </c>
      <c r="AE50" s="4">
        <v>154</v>
      </c>
      <c r="AF50" s="4">
        <v>8</v>
      </c>
      <c r="AG50" s="4" t="s">
        <v>114</v>
      </c>
      <c r="AH50" s="4">
        <v>15</v>
      </c>
      <c r="AI50" s="19">
        <v>13.8</v>
      </c>
      <c r="AJ50" s="19">
        <v>6.1</v>
      </c>
      <c r="AK50" s="20">
        <f>All_data!$AI50/All_data!$AJ50</f>
        <v>2.2622950819672134</v>
      </c>
      <c r="AL50" s="4" t="s">
        <v>39</v>
      </c>
      <c r="AM50" s="3">
        <v>1475</v>
      </c>
      <c r="AN50" s="3">
        <v>5</v>
      </c>
      <c r="AO50" s="2" t="s">
        <v>190</v>
      </c>
      <c r="AP50" s="2" t="s">
        <v>145</v>
      </c>
      <c r="AQ50" s="3" t="s">
        <v>145</v>
      </c>
      <c r="AR50" s="3" t="s">
        <v>292</v>
      </c>
      <c r="AS50" s="4" t="s">
        <v>224</v>
      </c>
      <c r="AT50" s="5" t="s">
        <v>225</v>
      </c>
      <c r="AU50" s="4">
        <v>1.27</v>
      </c>
      <c r="AV50" s="3">
        <v>0.22900000000000001</v>
      </c>
      <c r="AW50" s="4" t="s">
        <v>114</v>
      </c>
      <c r="AX50" s="4" t="s">
        <v>134</v>
      </c>
      <c r="AY50" s="3">
        <v>40</v>
      </c>
      <c r="AZ50" s="6" t="s">
        <v>282</v>
      </c>
      <c r="BA50" s="4" t="s">
        <v>274</v>
      </c>
      <c r="BB50" s="4">
        <v>59</v>
      </c>
      <c r="BC50" s="3">
        <v>900</v>
      </c>
      <c r="BD50" s="4" t="s">
        <v>363</v>
      </c>
      <c r="BE50" s="7">
        <v>1</v>
      </c>
      <c r="BF50" s="7">
        <v>3</v>
      </c>
      <c r="BG50" s="7">
        <v>2</v>
      </c>
      <c r="BH50" s="4">
        <v>0</v>
      </c>
      <c r="BI50" s="4">
        <v>34</v>
      </c>
      <c r="BJ50" s="4">
        <v>5</v>
      </c>
      <c r="BK50" s="4">
        <v>200</v>
      </c>
      <c r="BL50" s="4" t="s">
        <v>64</v>
      </c>
      <c r="BM50" s="4" t="s">
        <v>405</v>
      </c>
      <c r="BN50" s="4" t="s">
        <v>114</v>
      </c>
      <c r="BO50" s="4" t="s">
        <v>411</v>
      </c>
      <c r="BP50" s="28" t="s">
        <v>387</v>
      </c>
      <c r="BQ50" s="3">
        <v>1.095</v>
      </c>
      <c r="BR50" s="3">
        <v>0.29499999999999998</v>
      </c>
      <c r="BS50" s="8">
        <v>0.23699999999999999</v>
      </c>
      <c r="BT50" s="3">
        <v>0.61599999999999999</v>
      </c>
      <c r="BU50" s="3">
        <v>0.27800000000000002</v>
      </c>
      <c r="BV50" s="3">
        <v>0.89400000000000002</v>
      </c>
      <c r="BW50" s="3">
        <v>0.09</v>
      </c>
      <c r="BX50" s="3">
        <v>0.32</v>
      </c>
      <c r="BY50" s="3">
        <v>0.313</v>
      </c>
      <c r="BZ50" s="3">
        <v>0.85199999999999998</v>
      </c>
    </row>
    <row r="51" spans="1:78" x14ac:dyDescent="0.2">
      <c r="A51" s="3">
        <v>68</v>
      </c>
      <c r="B51" s="3" t="s">
        <v>126</v>
      </c>
      <c r="C51" s="9">
        <v>44703</v>
      </c>
      <c r="D51" s="3" t="s">
        <v>78</v>
      </c>
      <c r="E51" s="4" t="s">
        <v>79</v>
      </c>
      <c r="F51" s="4" t="s">
        <v>151</v>
      </c>
      <c r="G51" s="4" t="s">
        <v>156</v>
      </c>
      <c r="H51" s="6">
        <v>0.97099999999999997</v>
      </c>
      <c r="I51" s="6">
        <v>2.762</v>
      </c>
      <c r="J51" s="6">
        <v>29.3</v>
      </c>
      <c r="K51" s="6">
        <v>47.6</v>
      </c>
      <c r="L51" s="6">
        <v>23.1</v>
      </c>
      <c r="M51" s="4" t="s">
        <v>0</v>
      </c>
      <c r="N51" s="4" t="s">
        <v>151</v>
      </c>
      <c r="O51" s="3">
        <v>40</v>
      </c>
      <c r="P51" s="4" t="s">
        <v>50</v>
      </c>
      <c r="Q51" s="4" t="s">
        <v>0</v>
      </c>
      <c r="R51" s="4" t="s">
        <v>164</v>
      </c>
      <c r="S51" s="17" t="s">
        <v>328</v>
      </c>
      <c r="T51" s="4" t="s">
        <v>315</v>
      </c>
      <c r="U51" s="4" t="s">
        <v>35</v>
      </c>
      <c r="V51" s="4">
        <v>2</v>
      </c>
      <c r="W51" s="4">
        <v>0.8</v>
      </c>
      <c r="X51" s="3">
        <v>0.84499999999999997</v>
      </c>
      <c r="Y51" s="6">
        <v>0.13750000000000001</v>
      </c>
      <c r="Z51" s="19">
        <v>24.9</v>
      </c>
      <c r="AA51" s="3">
        <v>0.85899999999999999</v>
      </c>
      <c r="AB51" s="4" t="s">
        <v>11</v>
      </c>
      <c r="AC51" s="4">
        <v>4.5999999999999996</v>
      </c>
      <c r="AD51" s="4">
        <v>0.3</v>
      </c>
      <c r="AE51" s="4">
        <v>132</v>
      </c>
      <c r="AF51" s="4">
        <v>8</v>
      </c>
      <c r="AG51" s="4" t="s">
        <v>114</v>
      </c>
      <c r="AH51" s="4">
        <v>6</v>
      </c>
      <c r="AI51" s="19">
        <v>12.6</v>
      </c>
      <c r="AJ51" s="19">
        <v>5.9</v>
      </c>
      <c r="AK51" s="20">
        <f>All_data!$AI51/All_data!$AJ51</f>
        <v>2.1355932203389827</v>
      </c>
      <c r="AL51" s="4" t="s">
        <v>39</v>
      </c>
      <c r="AM51" s="3">
        <v>1475</v>
      </c>
      <c r="AN51" s="3">
        <v>5</v>
      </c>
      <c r="AO51" s="2" t="s">
        <v>190</v>
      </c>
      <c r="AP51" s="2" t="s">
        <v>145</v>
      </c>
      <c r="AQ51" s="3" t="s">
        <v>145</v>
      </c>
      <c r="AR51" s="3" t="s">
        <v>292</v>
      </c>
      <c r="AS51" s="4" t="s">
        <v>227</v>
      </c>
      <c r="AT51" s="5" t="s">
        <v>228</v>
      </c>
      <c r="AU51" s="4">
        <v>2.1850000000000001</v>
      </c>
      <c r="AV51" s="3">
        <v>0.27700000000000002</v>
      </c>
      <c r="AW51" s="4" t="s">
        <v>145</v>
      </c>
      <c r="AX51" s="4" t="s">
        <v>134</v>
      </c>
      <c r="AY51" s="3">
        <v>18</v>
      </c>
      <c r="AZ51" s="6" t="s">
        <v>280</v>
      </c>
      <c r="BA51" s="4" t="s">
        <v>274</v>
      </c>
      <c r="BB51" s="4">
        <v>29</v>
      </c>
      <c r="BC51" s="3">
        <v>900</v>
      </c>
      <c r="BD51" s="4" t="s">
        <v>361</v>
      </c>
      <c r="BE51" s="7">
        <v>5</v>
      </c>
      <c r="BF51" s="7">
        <v>7</v>
      </c>
      <c r="BG51" s="7">
        <v>2</v>
      </c>
      <c r="BH51" s="4">
        <v>0</v>
      </c>
      <c r="BI51" s="4">
        <v>53</v>
      </c>
      <c r="BJ51" s="4">
        <v>40</v>
      </c>
      <c r="BK51" s="4">
        <v>200</v>
      </c>
      <c r="BL51" s="4" t="s">
        <v>64</v>
      </c>
      <c r="BM51" s="4" t="s">
        <v>0</v>
      </c>
      <c r="BN51" s="4" t="s">
        <v>114</v>
      </c>
      <c r="BO51" s="4" t="s">
        <v>411</v>
      </c>
      <c r="BP51" s="28" t="s">
        <v>387</v>
      </c>
      <c r="BQ51" s="3">
        <v>1.087</v>
      </c>
      <c r="BR51" s="8">
        <v>0.3</v>
      </c>
      <c r="BS51" s="8">
        <v>0.28699999999999998</v>
      </c>
      <c r="BT51" s="3">
        <v>0.53100000000000003</v>
      </c>
      <c r="BU51" s="3">
        <v>0.32900000000000001</v>
      </c>
      <c r="BV51" s="3">
        <v>0.86</v>
      </c>
      <c r="BW51" s="3">
        <v>0.06</v>
      </c>
      <c r="BX51" s="3">
        <v>0.32</v>
      </c>
      <c r="BY51" s="3" t="s">
        <v>1</v>
      </c>
      <c r="BZ51" s="3" t="s">
        <v>1</v>
      </c>
    </row>
    <row r="52" spans="1:78" x14ac:dyDescent="0.2">
      <c r="A52" s="3">
        <v>69</v>
      </c>
      <c r="B52" s="3" t="s">
        <v>126</v>
      </c>
      <c r="C52" s="9">
        <v>44707</v>
      </c>
      <c r="D52" s="3" t="s">
        <v>83</v>
      </c>
      <c r="E52" s="4" t="s">
        <v>63</v>
      </c>
      <c r="F52" s="4" t="s">
        <v>151</v>
      </c>
      <c r="G52" s="4" t="s">
        <v>154</v>
      </c>
      <c r="H52" s="6">
        <v>1.0820000000000001</v>
      </c>
      <c r="I52" s="6">
        <v>5.88</v>
      </c>
      <c r="J52" s="6">
        <v>36.4</v>
      </c>
      <c r="K52" s="6">
        <v>47.7</v>
      </c>
      <c r="L52" s="6">
        <v>15.9</v>
      </c>
      <c r="M52" s="4" t="s">
        <v>0</v>
      </c>
      <c r="N52" s="4" t="s">
        <v>158</v>
      </c>
      <c r="O52" s="3">
        <v>40</v>
      </c>
      <c r="P52" s="4" t="s">
        <v>86</v>
      </c>
      <c r="Q52" s="4" t="s">
        <v>0</v>
      </c>
      <c r="R52" s="4" t="s">
        <v>167</v>
      </c>
      <c r="S52" s="17" t="s">
        <v>328</v>
      </c>
      <c r="T52" s="5" t="s">
        <v>316</v>
      </c>
      <c r="U52" s="4" t="s">
        <v>35</v>
      </c>
      <c r="V52" s="4">
        <v>8</v>
      </c>
      <c r="W52" s="4">
        <v>0.7</v>
      </c>
      <c r="X52" s="3">
        <v>0.97</v>
      </c>
      <c r="Y52" s="6">
        <v>0.125</v>
      </c>
      <c r="Z52" s="19">
        <v>21</v>
      </c>
      <c r="AA52" s="3">
        <v>1.1519999999999999</v>
      </c>
      <c r="AB52" s="4" t="s">
        <v>11</v>
      </c>
      <c r="AC52" s="4">
        <v>4.5</v>
      </c>
      <c r="AD52" s="4">
        <v>0.3</v>
      </c>
      <c r="AE52" s="21">
        <v>149</v>
      </c>
      <c r="AF52" s="4">
        <v>8</v>
      </c>
      <c r="AG52" s="4" t="s">
        <v>114</v>
      </c>
      <c r="AH52" s="4">
        <v>6</v>
      </c>
      <c r="AI52" s="19">
        <v>11.8</v>
      </c>
      <c r="AJ52" s="19">
        <v>8</v>
      </c>
      <c r="AK52" s="20">
        <f>All_data!$AI52/All_data!$AJ52</f>
        <v>1.4750000000000001</v>
      </c>
      <c r="AL52" s="4" t="s">
        <v>39</v>
      </c>
      <c r="AM52" s="3">
        <v>1550</v>
      </c>
      <c r="AN52" s="3">
        <v>0.1</v>
      </c>
      <c r="AO52" s="2" t="s">
        <v>190</v>
      </c>
      <c r="AP52" s="2" t="s">
        <v>145</v>
      </c>
      <c r="AQ52" s="3" t="s">
        <v>114</v>
      </c>
      <c r="AR52" s="3" t="s">
        <v>292</v>
      </c>
      <c r="AS52" s="4" t="s">
        <v>222</v>
      </c>
      <c r="AT52" s="5" t="s">
        <v>226</v>
      </c>
      <c r="AU52" s="4">
        <v>1.1919999999999999</v>
      </c>
      <c r="AV52" s="3">
        <v>0.26700000000000002</v>
      </c>
      <c r="AW52" s="4" t="s">
        <v>114</v>
      </c>
      <c r="AX52" s="4" t="s">
        <v>134</v>
      </c>
      <c r="AY52" s="3">
        <v>21</v>
      </c>
      <c r="AZ52" s="6" t="s">
        <v>277</v>
      </c>
      <c r="BA52" s="4" t="s">
        <v>274</v>
      </c>
      <c r="BB52" s="4">
        <v>16</v>
      </c>
      <c r="BC52" s="3">
        <v>900</v>
      </c>
      <c r="BD52" s="4" t="s">
        <v>362</v>
      </c>
      <c r="BE52" s="7">
        <v>2</v>
      </c>
      <c r="BF52" s="7">
        <v>6</v>
      </c>
      <c r="BG52" s="7">
        <v>4</v>
      </c>
      <c r="BH52" s="4">
        <v>0</v>
      </c>
      <c r="BI52" s="4">
        <v>46</v>
      </c>
      <c r="BJ52" s="4">
        <v>36</v>
      </c>
      <c r="BK52" s="4">
        <v>200</v>
      </c>
      <c r="BL52" s="4" t="s">
        <v>64</v>
      </c>
      <c r="BM52" s="4" t="s">
        <v>0</v>
      </c>
      <c r="BN52" s="4" t="s">
        <v>114</v>
      </c>
      <c r="BO52" s="4" t="s">
        <v>411</v>
      </c>
      <c r="BP52" s="28" t="s">
        <v>387</v>
      </c>
      <c r="BQ52" s="3">
        <v>1.095</v>
      </c>
      <c r="BR52" s="3">
        <v>0.26900000000000002</v>
      </c>
      <c r="BS52" s="8">
        <v>0.22700000000000001</v>
      </c>
      <c r="BT52" s="3">
        <v>0.6</v>
      </c>
      <c r="BU52" s="3">
        <v>0.39</v>
      </c>
      <c r="BV52" s="3">
        <v>0.99</v>
      </c>
      <c r="BW52" s="3">
        <v>0.06</v>
      </c>
      <c r="BX52" s="3">
        <v>0.3</v>
      </c>
      <c r="BY52" s="3">
        <v>0.29799999999999999</v>
      </c>
      <c r="BZ52" s="3">
        <v>0.91800000000000004</v>
      </c>
    </row>
    <row r="53" spans="1:78" x14ac:dyDescent="0.2">
      <c r="A53" s="3">
        <v>70</v>
      </c>
      <c r="B53" s="3" t="s">
        <v>126</v>
      </c>
      <c r="C53" s="9">
        <v>44712</v>
      </c>
      <c r="D53" s="3" t="s">
        <v>69</v>
      </c>
      <c r="E53" s="48" t="s">
        <v>63</v>
      </c>
      <c r="F53" s="48" t="s">
        <v>151</v>
      </c>
      <c r="G53" s="48" t="s">
        <v>154</v>
      </c>
      <c r="H53" s="49">
        <v>1.0820000000000001</v>
      </c>
      <c r="I53" s="49">
        <v>5.88</v>
      </c>
      <c r="J53" s="49">
        <v>36.4</v>
      </c>
      <c r="K53" s="49">
        <v>47.7</v>
      </c>
      <c r="L53" s="49">
        <v>15.9</v>
      </c>
      <c r="M53" s="4" t="s">
        <v>148</v>
      </c>
      <c r="N53" s="4" t="s">
        <v>151</v>
      </c>
      <c r="O53" s="3">
        <v>40</v>
      </c>
      <c r="P53" s="4" t="s">
        <v>50</v>
      </c>
      <c r="Q53" s="4" t="s">
        <v>0</v>
      </c>
      <c r="R53" s="4" t="s">
        <v>164</v>
      </c>
      <c r="S53" s="17" t="s">
        <v>325</v>
      </c>
      <c r="T53" s="4" t="s">
        <v>308</v>
      </c>
      <c r="U53" s="4" t="s">
        <v>35</v>
      </c>
      <c r="V53" s="4">
        <v>7</v>
      </c>
      <c r="W53" s="4">
        <v>0.8</v>
      </c>
      <c r="X53" s="3">
        <v>0.98499999999999999</v>
      </c>
      <c r="Y53" s="6">
        <v>0.125</v>
      </c>
      <c r="Z53" s="19">
        <v>24.4</v>
      </c>
      <c r="AA53" s="3">
        <v>0.85899999999999999</v>
      </c>
      <c r="AB53" s="4" t="s">
        <v>11</v>
      </c>
      <c r="AC53" s="4">
        <v>4.5</v>
      </c>
      <c r="AD53" s="4">
        <v>0.3</v>
      </c>
      <c r="AE53" s="21">
        <v>247</v>
      </c>
      <c r="AF53" s="4">
        <v>8</v>
      </c>
      <c r="AG53" s="4" t="s">
        <v>114</v>
      </c>
      <c r="AH53" s="4">
        <v>6</v>
      </c>
      <c r="AI53" s="19">
        <v>7.3</v>
      </c>
      <c r="AJ53" s="19">
        <v>4.7</v>
      </c>
      <c r="AK53" s="20">
        <f>All_data!$AI53/All_data!$AJ53</f>
        <v>1.553191489361702</v>
      </c>
      <c r="AL53" s="4" t="s">
        <v>39</v>
      </c>
      <c r="AM53" s="3">
        <v>1475</v>
      </c>
      <c r="AN53" s="3">
        <v>5</v>
      </c>
      <c r="AO53" s="2" t="s">
        <v>190</v>
      </c>
      <c r="AP53" s="2" t="s">
        <v>145</v>
      </c>
      <c r="AQ53" s="3" t="s">
        <v>145</v>
      </c>
      <c r="AR53" s="3" t="s">
        <v>292</v>
      </c>
      <c r="AS53" s="4" t="s">
        <v>218</v>
      </c>
      <c r="AT53" s="5" t="s">
        <v>220</v>
      </c>
      <c r="AU53" s="4">
        <v>3.1789999999999998</v>
      </c>
      <c r="AV53" s="3">
        <v>0.23499999999999999</v>
      </c>
      <c r="AW53" s="4" t="s">
        <v>145</v>
      </c>
      <c r="AX53" s="4" t="s">
        <v>134</v>
      </c>
      <c r="AY53" s="3">
        <v>16</v>
      </c>
      <c r="AZ53" s="6" t="s">
        <v>277</v>
      </c>
      <c r="BA53" s="4" t="s">
        <v>274</v>
      </c>
      <c r="BB53" s="4">
        <v>221</v>
      </c>
      <c r="BC53" s="3">
        <v>900</v>
      </c>
      <c r="BD53" s="4" t="s">
        <v>359</v>
      </c>
      <c r="BE53" s="7">
        <v>31</v>
      </c>
      <c r="BF53" s="7">
        <v>66</v>
      </c>
      <c r="BG53" s="7">
        <v>35</v>
      </c>
      <c r="BH53" s="4">
        <v>1</v>
      </c>
      <c r="BI53" s="4">
        <v>92</v>
      </c>
      <c r="BJ53" s="4">
        <v>77</v>
      </c>
      <c r="BK53" s="4">
        <v>200</v>
      </c>
      <c r="BL53" s="4" t="s">
        <v>64</v>
      </c>
      <c r="BM53" s="4" t="s">
        <v>0</v>
      </c>
      <c r="BN53" s="4" t="s">
        <v>114</v>
      </c>
      <c r="BO53" s="4" t="s">
        <v>411</v>
      </c>
      <c r="BP53" s="28" t="s">
        <v>387</v>
      </c>
      <c r="BQ53" s="3">
        <v>1.0409999999999999</v>
      </c>
      <c r="BR53" s="3">
        <v>0.45300000000000001</v>
      </c>
      <c r="BS53" s="8">
        <v>0.72599999999999998</v>
      </c>
      <c r="BT53" s="3">
        <v>0.27800000000000002</v>
      </c>
      <c r="BU53" s="3">
        <v>0.18099999999999999</v>
      </c>
      <c r="BV53" s="3">
        <v>0.45900000000000002</v>
      </c>
      <c r="BW53" s="3">
        <v>0.13</v>
      </c>
      <c r="BX53" s="3">
        <v>0.74</v>
      </c>
      <c r="BY53" s="3">
        <v>0.28799999999999998</v>
      </c>
      <c r="BZ53" s="3">
        <v>0.96599999999999997</v>
      </c>
    </row>
    <row r="54" spans="1:78" x14ac:dyDescent="0.2">
      <c r="A54" s="3">
        <v>71</v>
      </c>
      <c r="B54" s="3" t="s">
        <v>126</v>
      </c>
      <c r="C54" s="9">
        <v>44715</v>
      </c>
      <c r="D54" s="3" t="s">
        <v>84</v>
      </c>
      <c r="E54" s="4" t="s">
        <v>63</v>
      </c>
      <c r="F54" s="4" t="s">
        <v>151</v>
      </c>
      <c r="G54" s="4" t="s">
        <v>154</v>
      </c>
      <c r="H54" s="6">
        <v>1.0820000000000001</v>
      </c>
      <c r="I54" s="6">
        <v>5.88</v>
      </c>
      <c r="J54" s="6">
        <v>36.4</v>
      </c>
      <c r="K54" s="6">
        <v>47.7</v>
      </c>
      <c r="L54" s="6">
        <v>15.9</v>
      </c>
      <c r="M54" s="4" t="s">
        <v>0</v>
      </c>
      <c r="N54" s="4" t="s">
        <v>158</v>
      </c>
      <c r="O54" s="3">
        <v>40</v>
      </c>
      <c r="P54" s="4" t="s">
        <v>86</v>
      </c>
      <c r="Q54" s="4" t="s">
        <v>0</v>
      </c>
      <c r="R54" s="4" t="s">
        <v>164</v>
      </c>
      <c r="S54" s="17" t="s">
        <v>328</v>
      </c>
      <c r="T54" s="4" t="s">
        <v>315</v>
      </c>
      <c r="U54" s="4" t="s">
        <v>35</v>
      </c>
      <c r="V54" s="4">
        <v>10</v>
      </c>
      <c r="W54" s="4">
        <v>0.7</v>
      </c>
      <c r="X54" s="3">
        <v>0.93</v>
      </c>
      <c r="Y54" s="6">
        <v>0.125</v>
      </c>
      <c r="Z54" s="19">
        <v>27.2</v>
      </c>
      <c r="AA54" s="3">
        <v>1.1519999999999999</v>
      </c>
      <c r="AB54" s="4" t="s">
        <v>11</v>
      </c>
      <c r="AC54" s="4">
        <v>4.5</v>
      </c>
      <c r="AD54" s="4">
        <v>0.3</v>
      </c>
      <c r="AE54" s="21">
        <v>149</v>
      </c>
      <c r="AF54" s="4">
        <v>8</v>
      </c>
      <c r="AG54" s="4" t="s">
        <v>114</v>
      </c>
      <c r="AH54" s="4">
        <v>6</v>
      </c>
      <c r="AI54" s="19">
        <v>8.4</v>
      </c>
      <c r="AJ54" s="19">
        <v>7.1</v>
      </c>
      <c r="AK54" s="20">
        <f>All_data!$AI54/All_data!$AJ54</f>
        <v>1.183098591549296</v>
      </c>
      <c r="AL54" s="4" t="s">
        <v>39</v>
      </c>
      <c r="AM54" s="3">
        <v>1550</v>
      </c>
      <c r="AN54" s="3">
        <v>0.1</v>
      </c>
      <c r="AO54" s="2" t="s">
        <v>190</v>
      </c>
      <c r="AP54" s="2" t="s">
        <v>145</v>
      </c>
      <c r="AQ54" s="3" t="s">
        <v>114</v>
      </c>
      <c r="AR54" s="3" t="s">
        <v>292</v>
      </c>
      <c r="AS54" s="4" t="s">
        <v>222</v>
      </c>
      <c r="AT54" s="5" t="s">
        <v>226</v>
      </c>
      <c r="AU54" s="4">
        <v>1.1919999999999999</v>
      </c>
      <c r="AV54" s="3">
        <v>0.26500000000000001</v>
      </c>
      <c r="AW54" s="4" t="s">
        <v>114</v>
      </c>
      <c r="AX54" s="4" t="s">
        <v>134</v>
      </c>
      <c r="AY54" s="3">
        <v>21</v>
      </c>
      <c r="AZ54" s="6" t="s">
        <v>277</v>
      </c>
      <c r="BA54" s="4" t="s">
        <v>274</v>
      </c>
      <c r="BB54" s="4">
        <v>78</v>
      </c>
      <c r="BC54" s="3">
        <v>900</v>
      </c>
      <c r="BD54" s="4" t="s">
        <v>364</v>
      </c>
      <c r="BE54" s="7">
        <v>2</v>
      </c>
      <c r="BF54" s="7">
        <v>6</v>
      </c>
      <c r="BG54" s="7">
        <v>4</v>
      </c>
      <c r="BH54" s="4">
        <v>0</v>
      </c>
      <c r="BI54" s="4">
        <v>54</v>
      </c>
      <c r="BJ54" s="4">
        <v>3</v>
      </c>
      <c r="BK54" s="4">
        <v>200</v>
      </c>
      <c r="BL54" s="4" t="s">
        <v>64</v>
      </c>
      <c r="BM54" s="4" t="s">
        <v>405</v>
      </c>
      <c r="BN54" s="4" t="s">
        <v>114</v>
      </c>
      <c r="BO54" s="4" t="s">
        <v>411</v>
      </c>
      <c r="BP54" s="28" t="s">
        <v>387</v>
      </c>
      <c r="BQ54" s="3">
        <v>1.069</v>
      </c>
      <c r="BR54" s="3">
        <v>0.21299999999999999</v>
      </c>
      <c r="BS54" s="8">
        <v>0.217</v>
      </c>
      <c r="BT54" s="3">
        <v>0.70599999999999996</v>
      </c>
      <c r="BU54" s="3">
        <v>0.48399999999999999</v>
      </c>
      <c r="BV54" s="3">
        <v>1.19</v>
      </c>
      <c r="BW54" s="3">
        <v>0.08</v>
      </c>
      <c r="BX54" s="3">
        <v>0.35</v>
      </c>
      <c r="BY54" s="3" t="s">
        <v>1</v>
      </c>
      <c r="BZ54" s="3" t="s">
        <v>1</v>
      </c>
    </row>
    <row r="55" spans="1:78" x14ac:dyDescent="0.2">
      <c r="A55" s="3">
        <v>72</v>
      </c>
      <c r="B55" s="3" t="s">
        <v>126</v>
      </c>
      <c r="C55" s="9">
        <v>44725</v>
      </c>
      <c r="D55" s="3" t="s">
        <v>81</v>
      </c>
      <c r="E55" s="4" t="s">
        <v>63</v>
      </c>
      <c r="F55" s="4" t="s">
        <v>151</v>
      </c>
      <c r="G55" s="4" t="s">
        <v>154</v>
      </c>
      <c r="H55" s="6">
        <v>1.0820000000000001</v>
      </c>
      <c r="I55" s="6">
        <v>5.88</v>
      </c>
      <c r="J55" s="6">
        <v>36.4</v>
      </c>
      <c r="K55" s="6">
        <v>47.7</v>
      </c>
      <c r="L55" s="6">
        <v>15.9</v>
      </c>
      <c r="M55" s="4" t="s">
        <v>0</v>
      </c>
      <c r="N55" s="4" t="s">
        <v>158</v>
      </c>
      <c r="O55" s="3">
        <v>40</v>
      </c>
      <c r="P55" s="4" t="s">
        <v>86</v>
      </c>
      <c r="Q55" s="4" t="s">
        <v>0</v>
      </c>
      <c r="R55" s="4" t="s">
        <v>164</v>
      </c>
      <c r="S55" s="17" t="s">
        <v>330</v>
      </c>
      <c r="T55" s="5" t="s">
        <v>321</v>
      </c>
      <c r="U55" s="4" t="s">
        <v>35</v>
      </c>
      <c r="V55" s="4">
        <v>6</v>
      </c>
      <c r="W55" s="4">
        <v>0.7</v>
      </c>
      <c r="X55" s="3">
        <v>0.84</v>
      </c>
      <c r="Y55" s="6">
        <v>0.125</v>
      </c>
      <c r="Z55" s="19">
        <v>35.799999999999997</v>
      </c>
      <c r="AA55" s="3">
        <v>1.1519999999999999</v>
      </c>
      <c r="AB55" s="4" t="s">
        <v>11</v>
      </c>
      <c r="AC55" s="4">
        <v>4.5</v>
      </c>
      <c r="AD55" s="4">
        <v>0.3</v>
      </c>
      <c r="AE55" s="21">
        <v>149</v>
      </c>
      <c r="AF55" s="4">
        <v>8</v>
      </c>
      <c r="AG55" s="4" t="s">
        <v>114</v>
      </c>
      <c r="AH55" s="4">
        <v>6</v>
      </c>
      <c r="AI55" s="19">
        <v>9.3000000000000007</v>
      </c>
      <c r="AJ55" s="19">
        <v>6.9</v>
      </c>
      <c r="AK55" s="20">
        <f>All_data!$AI55/All_data!$AJ55</f>
        <v>1.3478260869565217</v>
      </c>
      <c r="AL55" s="4" t="s">
        <v>39</v>
      </c>
      <c r="AM55" s="3">
        <v>1475</v>
      </c>
      <c r="AN55" s="3">
        <v>5</v>
      </c>
      <c r="AO55" s="2" t="s">
        <v>190</v>
      </c>
      <c r="AP55" s="2" t="s">
        <v>145</v>
      </c>
      <c r="AQ55" s="3" t="s">
        <v>145</v>
      </c>
      <c r="AR55" s="3" t="s">
        <v>292</v>
      </c>
      <c r="AS55" s="4" t="s">
        <v>222</v>
      </c>
      <c r="AT55" s="5" t="s">
        <v>223</v>
      </c>
      <c r="AU55" s="4">
        <v>1.5780000000000001</v>
      </c>
      <c r="AV55" s="3">
        <v>0.25600000000000001</v>
      </c>
      <c r="AW55" s="4" t="s">
        <v>114</v>
      </c>
      <c r="AX55" s="4" t="s">
        <v>134</v>
      </c>
      <c r="AY55" s="3">
        <v>21</v>
      </c>
      <c r="AZ55" s="6" t="s">
        <v>280</v>
      </c>
      <c r="BA55" s="4" t="s">
        <v>274</v>
      </c>
      <c r="BB55" s="4">
        <v>18</v>
      </c>
      <c r="BC55" s="3">
        <v>900</v>
      </c>
      <c r="BD55" s="4" t="s">
        <v>364</v>
      </c>
      <c r="BE55" s="7">
        <v>2</v>
      </c>
      <c r="BF55" s="7">
        <v>3</v>
      </c>
      <c r="BG55" s="7">
        <v>1</v>
      </c>
      <c r="BH55" s="4">
        <v>0</v>
      </c>
      <c r="BI55" s="4">
        <v>67</v>
      </c>
      <c r="BJ55" s="4">
        <v>13</v>
      </c>
      <c r="BK55" s="4">
        <v>200</v>
      </c>
      <c r="BL55" s="4" t="s">
        <v>64</v>
      </c>
      <c r="BM55" s="4" t="s">
        <v>0</v>
      </c>
      <c r="BN55" s="4" t="s">
        <v>114</v>
      </c>
      <c r="BO55" s="4" t="s">
        <v>411</v>
      </c>
      <c r="BP55" s="28" t="s">
        <v>386</v>
      </c>
      <c r="BQ55" s="3">
        <v>1.0760000000000001</v>
      </c>
      <c r="BR55" s="3">
        <v>0.219</v>
      </c>
      <c r="BS55" s="8">
        <v>0.23699999999999999</v>
      </c>
      <c r="BT55" s="3">
        <v>0.57599999999999996</v>
      </c>
      <c r="BU55" s="3">
        <v>0.66300000000000003</v>
      </c>
      <c r="BV55" s="3">
        <v>1.2390000000000001</v>
      </c>
      <c r="BW55" s="3">
        <v>0.08</v>
      </c>
      <c r="BX55" s="3">
        <v>0.48</v>
      </c>
      <c r="BY55" s="3" t="s">
        <v>1</v>
      </c>
      <c r="BZ55" s="3" t="s">
        <v>1</v>
      </c>
    </row>
    <row r="56" spans="1:78" x14ac:dyDescent="0.2">
      <c r="A56" s="3">
        <v>73</v>
      </c>
      <c r="B56" s="3" t="s">
        <v>126</v>
      </c>
      <c r="C56" s="9">
        <v>44726</v>
      </c>
      <c r="D56" s="3" t="s">
        <v>100</v>
      </c>
      <c r="E56" s="4" t="s">
        <v>99</v>
      </c>
      <c r="F56" s="4" t="s">
        <v>151</v>
      </c>
      <c r="G56" s="4" t="s">
        <v>154</v>
      </c>
      <c r="H56" s="6">
        <v>0.94899999999999995</v>
      </c>
      <c r="I56" s="6">
        <v>8.07</v>
      </c>
      <c r="J56" s="6">
        <v>36</v>
      </c>
      <c r="K56" s="6">
        <v>47.3</v>
      </c>
      <c r="L56" s="6">
        <v>16.7</v>
      </c>
      <c r="M56" s="4" t="s">
        <v>148</v>
      </c>
      <c r="N56" s="4" t="s">
        <v>151</v>
      </c>
      <c r="O56" s="3">
        <v>40</v>
      </c>
      <c r="P56" s="4" t="s">
        <v>50</v>
      </c>
      <c r="Q56" s="4" t="s">
        <v>0</v>
      </c>
      <c r="R56" s="4" t="s">
        <v>164</v>
      </c>
      <c r="S56" s="17" t="s">
        <v>328</v>
      </c>
      <c r="T56" s="4" t="s">
        <v>315</v>
      </c>
      <c r="U56" s="4" t="s">
        <v>35</v>
      </c>
      <c r="V56" s="4">
        <v>5</v>
      </c>
      <c r="W56" s="4">
        <v>0.7</v>
      </c>
      <c r="X56" s="3">
        <v>0.87</v>
      </c>
      <c r="Y56" s="6">
        <v>0.12</v>
      </c>
      <c r="Z56" s="19">
        <v>29.5</v>
      </c>
      <c r="AA56" s="3">
        <v>0.85899999999999999</v>
      </c>
      <c r="AB56" s="4" t="s">
        <v>11</v>
      </c>
      <c r="AC56" s="4">
        <v>4.7</v>
      </c>
      <c r="AD56" s="4">
        <v>0.3</v>
      </c>
      <c r="AE56" s="4">
        <v>238</v>
      </c>
      <c r="AF56" s="4">
        <v>8</v>
      </c>
      <c r="AG56" s="4" t="s">
        <v>145</v>
      </c>
      <c r="AH56" s="4">
        <v>6</v>
      </c>
      <c r="AI56" s="19">
        <v>10</v>
      </c>
      <c r="AJ56" s="19">
        <v>8.6</v>
      </c>
      <c r="AK56" s="20">
        <f>All_data!$AI56/All_data!$AJ56</f>
        <v>1.1627906976744187</v>
      </c>
      <c r="AL56" s="4" t="s">
        <v>39</v>
      </c>
      <c r="AM56" s="3">
        <v>1550</v>
      </c>
      <c r="AN56" s="3">
        <v>0.1</v>
      </c>
      <c r="AO56" s="2" t="s">
        <v>190</v>
      </c>
      <c r="AP56" s="2" t="s">
        <v>145</v>
      </c>
      <c r="AQ56" s="3" t="s">
        <v>114</v>
      </c>
      <c r="AR56" s="3" t="s">
        <v>292</v>
      </c>
      <c r="AS56" s="4" t="s">
        <v>229</v>
      </c>
      <c r="AT56" s="5" t="s">
        <v>230</v>
      </c>
      <c r="AU56" s="4">
        <v>5.3920000000000003</v>
      </c>
      <c r="AV56" s="3">
        <v>0.27100000000000002</v>
      </c>
      <c r="AW56" s="4" t="s">
        <v>145</v>
      </c>
      <c r="AX56" s="4" t="s">
        <v>134</v>
      </c>
      <c r="AY56" s="3">
        <v>10.5</v>
      </c>
      <c r="AZ56" s="6" t="s">
        <v>277</v>
      </c>
      <c r="BA56" s="4" t="s">
        <v>274</v>
      </c>
      <c r="BB56" s="4">
        <v>85</v>
      </c>
      <c r="BC56" s="3">
        <v>900</v>
      </c>
      <c r="BD56" s="4" t="s">
        <v>365</v>
      </c>
      <c r="BE56" s="7">
        <v>1</v>
      </c>
      <c r="BF56" s="7">
        <v>3</v>
      </c>
      <c r="BG56" s="7">
        <v>2</v>
      </c>
      <c r="BH56" s="4">
        <v>0</v>
      </c>
      <c r="BI56" s="4">
        <v>9</v>
      </c>
      <c r="BJ56" s="4">
        <v>7</v>
      </c>
      <c r="BK56" s="4">
        <v>200</v>
      </c>
      <c r="BL56" s="4" t="s">
        <v>64</v>
      </c>
      <c r="BM56" s="4" t="s">
        <v>0</v>
      </c>
      <c r="BN56" s="4" t="s">
        <v>114</v>
      </c>
      <c r="BO56" s="4" t="s">
        <v>411</v>
      </c>
      <c r="BP56" s="28" t="s">
        <v>387</v>
      </c>
      <c r="BQ56" s="3">
        <v>0.99</v>
      </c>
      <c r="BR56" s="3">
        <v>0.189</v>
      </c>
      <c r="BS56" s="8">
        <v>0.52600000000000002</v>
      </c>
      <c r="BT56" s="3">
        <v>0.45600000000000002</v>
      </c>
      <c r="BU56" s="3">
        <v>0.43</v>
      </c>
      <c r="BV56" s="3">
        <v>0.88600000000000001</v>
      </c>
      <c r="BW56" s="3">
        <v>0.2</v>
      </c>
      <c r="BX56" s="3">
        <v>0.65</v>
      </c>
      <c r="BY56" s="3" t="s">
        <v>1</v>
      </c>
      <c r="BZ56" s="3" t="s">
        <v>1</v>
      </c>
    </row>
    <row r="57" spans="1:78" x14ac:dyDescent="0.2">
      <c r="A57" s="3">
        <v>74</v>
      </c>
      <c r="B57" s="3" t="s">
        <v>126</v>
      </c>
      <c r="C57" s="9">
        <v>44730</v>
      </c>
      <c r="D57" s="3" t="s">
        <v>102</v>
      </c>
      <c r="E57" s="4" t="s">
        <v>63</v>
      </c>
      <c r="F57" s="4" t="s">
        <v>151</v>
      </c>
      <c r="G57" s="4" t="s">
        <v>154</v>
      </c>
      <c r="H57" s="6">
        <v>1.0820000000000001</v>
      </c>
      <c r="I57" s="6">
        <v>5.88</v>
      </c>
      <c r="J57" s="6">
        <v>36.4</v>
      </c>
      <c r="K57" s="6">
        <v>47.7</v>
      </c>
      <c r="L57" s="6">
        <v>15.9</v>
      </c>
      <c r="M57" s="4" t="s">
        <v>148</v>
      </c>
      <c r="N57" s="4" t="s">
        <v>151</v>
      </c>
      <c r="O57" s="3">
        <v>40</v>
      </c>
      <c r="P57" s="4" t="s">
        <v>50</v>
      </c>
      <c r="Q57" s="4" t="s">
        <v>0</v>
      </c>
      <c r="R57" s="4" t="s">
        <v>164</v>
      </c>
      <c r="S57" s="17" t="s">
        <v>328</v>
      </c>
      <c r="T57" s="4" t="s">
        <v>315</v>
      </c>
      <c r="U57" s="4" t="s">
        <v>35</v>
      </c>
      <c r="V57" s="4">
        <v>2</v>
      </c>
      <c r="W57" s="4">
        <v>0.7</v>
      </c>
      <c r="X57" s="3">
        <v>1.02</v>
      </c>
      <c r="Y57" s="6">
        <v>0.125</v>
      </c>
      <c r="Z57" s="19">
        <v>20</v>
      </c>
      <c r="AA57" s="3">
        <v>0.85899999999999999</v>
      </c>
      <c r="AB57" s="4" t="s">
        <v>11</v>
      </c>
      <c r="AC57" s="4">
        <v>4.7</v>
      </c>
      <c r="AD57" s="4">
        <v>0.3</v>
      </c>
      <c r="AE57" s="4">
        <v>238</v>
      </c>
      <c r="AF57" s="4">
        <v>8</v>
      </c>
      <c r="AG57" s="4" t="s">
        <v>145</v>
      </c>
      <c r="AH57" s="4">
        <v>6</v>
      </c>
      <c r="AI57" s="19">
        <v>9</v>
      </c>
      <c r="AJ57" s="19">
        <v>4.5999999999999996</v>
      </c>
      <c r="AK57" s="20">
        <f>All_data!$AI57/All_data!$AJ57</f>
        <v>1.956521739130435</v>
      </c>
      <c r="AL57" s="4" t="s">
        <v>39</v>
      </c>
      <c r="AM57" s="3">
        <v>1475</v>
      </c>
      <c r="AN57" s="3">
        <v>5</v>
      </c>
      <c r="AO57" s="2" t="s">
        <v>190</v>
      </c>
      <c r="AP57" s="2" t="s">
        <v>145</v>
      </c>
      <c r="AQ57" s="3" t="s">
        <v>145</v>
      </c>
      <c r="AR57" s="3" t="s">
        <v>292</v>
      </c>
      <c r="AS57" s="4" t="s">
        <v>231</v>
      </c>
      <c r="AT57" s="5" t="s">
        <v>232</v>
      </c>
      <c r="AU57" s="4">
        <v>2.7229999999999999</v>
      </c>
      <c r="AV57" s="3">
        <v>0.24099999999999999</v>
      </c>
      <c r="AW57" s="4" t="s">
        <v>145</v>
      </c>
      <c r="AX57" s="4" t="s">
        <v>134</v>
      </c>
      <c r="AY57" s="3">
        <v>7</v>
      </c>
      <c r="AZ57" s="6" t="s">
        <v>277</v>
      </c>
      <c r="BA57" s="4" t="s">
        <v>274</v>
      </c>
      <c r="BB57" s="4">
        <v>92</v>
      </c>
      <c r="BC57" s="3">
        <v>900</v>
      </c>
      <c r="BD57" s="4" t="s">
        <v>366</v>
      </c>
      <c r="BE57" s="7">
        <v>2</v>
      </c>
      <c r="BF57" s="7">
        <v>3</v>
      </c>
      <c r="BG57" s="7">
        <v>1</v>
      </c>
      <c r="BH57" s="4">
        <v>0</v>
      </c>
      <c r="BI57" s="4">
        <v>7</v>
      </c>
      <c r="BJ57" s="4">
        <v>4</v>
      </c>
      <c r="BK57" s="4">
        <v>200</v>
      </c>
      <c r="BL57" s="4" t="s">
        <v>64</v>
      </c>
      <c r="BM57" s="4" t="s">
        <v>0</v>
      </c>
      <c r="BN57" s="4" t="s">
        <v>114</v>
      </c>
      <c r="BO57" s="4" t="s">
        <v>411</v>
      </c>
      <c r="BP57" s="28" t="s">
        <v>387</v>
      </c>
      <c r="BQ57" s="3">
        <v>1.0589999999999999</v>
      </c>
      <c r="BR57" s="3">
        <v>0.29499999999999998</v>
      </c>
      <c r="BS57" s="8">
        <v>0.39600000000000002</v>
      </c>
      <c r="BT57" s="3">
        <v>0.42399999999999999</v>
      </c>
      <c r="BU57" s="3">
        <v>0.33600000000000002</v>
      </c>
      <c r="BV57" s="3">
        <v>0.76</v>
      </c>
      <c r="BW57" s="3">
        <v>0.08</v>
      </c>
      <c r="BX57" s="3">
        <v>0.42</v>
      </c>
      <c r="BY57" s="3">
        <v>0.30199999999999999</v>
      </c>
      <c r="BZ57" s="3">
        <v>1.095</v>
      </c>
    </row>
    <row r="58" spans="1:78" x14ac:dyDescent="0.2">
      <c r="A58" s="3">
        <v>75</v>
      </c>
      <c r="B58" s="3" t="s">
        <v>126</v>
      </c>
      <c r="C58" s="9">
        <v>44733</v>
      </c>
      <c r="D58" s="3" t="s">
        <v>68</v>
      </c>
      <c r="E58" s="4" t="s">
        <v>63</v>
      </c>
      <c r="F58" s="4" t="s">
        <v>151</v>
      </c>
      <c r="G58" s="4" t="s">
        <v>154</v>
      </c>
      <c r="H58" s="6">
        <v>1.0820000000000001</v>
      </c>
      <c r="I58" s="6">
        <v>5.88</v>
      </c>
      <c r="J58" s="6">
        <v>36.4</v>
      </c>
      <c r="K58" s="6">
        <v>47.7</v>
      </c>
      <c r="L58" s="6">
        <v>15.9</v>
      </c>
      <c r="M58" s="4" t="s">
        <v>0</v>
      </c>
      <c r="N58" s="4" t="s">
        <v>151</v>
      </c>
      <c r="O58" s="3">
        <v>40</v>
      </c>
      <c r="P58" s="4" t="s">
        <v>50</v>
      </c>
      <c r="Q58" s="4" t="s">
        <v>74</v>
      </c>
      <c r="R58" s="4" t="s">
        <v>164</v>
      </c>
      <c r="S58" s="17" t="s">
        <v>325</v>
      </c>
      <c r="T58" s="4" t="s">
        <v>308</v>
      </c>
      <c r="U58" s="4" t="s">
        <v>35</v>
      </c>
      <c r="V58" s="4">
        <v>6</v>
      </c>
      <c r="W58" s="4">
        <v>0.8</v>
      </c>
      <c r="X58" s="3">
        <v>0.86</v>
      </c>
      <c r="Y58" s="6">
        <v>0.125</v>
      </c>
      <c r="Z58" s="19">
        <v>19.5</v>
      </c>
      <c r="AA58" s="3">
        <v>0.85899999999999999</v>
      </c>
      <c r="AB58" s="4" t="s">
        <v>11</v>
      </c>
      <c r="AC58" s="4">
        <v>4.5</v>
      </c>
      <c r="AD58" s="4">
        <v>0.3</v>
      </c>
      <c r="AE58" s="21">
        <v>247</v>
      </c>
      <c r="AF58" s="4">
        <v>8</v>
      </c>
      <c r="AG58" s="4" t="s">
        <v>114</v>
      </c>
      <c r="AH58" s="4">
        <v>6</v>
      </c>
      <c r="AI58" s="19">
        <v>6.9</v>
      </c>
      <c r="AJ58" s="19">
        <v>4.9000000000000004</v>
      </c>
      <c r="AK58" s="20">
        <f>All_data!$AI58/All_data!$AJ58</f>
        <v>1.4081632653061225</v>
      </c>
      <c r="AL58" s="4" t="s">
        <v>39</v>
      </c>
      <c r="AM58" s="3">
        <v>1475</v>
      </c>
      <c r="AN58" s="3">
        <v>5</v>
      </c>
      <c r="AO58" s="2" t="s">
        <v>190</v>
      </c>
      <c r="AP58" s="2" t="s">
        <v>145</v>
      </c>
      <c r="AQ58" s="3" t="s">
        <v>145</v>
      </c>
      <c r="AR58" s="3" t="s">
        <v>292</v>
      </c>
      <c r="AS58" s="4" t="s">
        <v>218</v>
      </c>
      <c r="AT58" s="5" t="s">
        <v>233</v>
      </c>
      <c r="AU58" s="4">
        <v>4.3109999999999999</v>
      </c>
      <c r="AV58" s="3">
        <v>0.23799999999999999</v>
      </c>
      <c r="AW58" s="4" t="s">
        <v>145</v>
      </c>
      <c r="AX58" s="4" t="s">
        <v>0</v>
      </c>
      <c r="AY58" s="3">
        <v>16</v>
      </c>
      <c r="AZ58" s="6" t="s">
        <v>282</v>
      </c>
      <c r="BA58" s="4" t="s">
        <v>274</v>
      </c>
      <c r="BB58" s="4">
        <v>221</v>
      </c>
      <c r="BC58" s="3">
        <v>900</v>
      </c>
      <c r="BD58" s="4" t="s">
        <v>359</v>
      </c>
      <c r="BE58" s="7">
        <v>31</v>
      </c>
      <c r="BF58" s="7">
        <v>75</v>
      </c>
      <c r="BG58" s="7">
        <v>44</v>
      </c>
      <c r="BH58" s="4">
        <v>1</v>
      </c>
      <c r="BI58" s="4">
        <v>104</v>
      </c>
      <c r="BJ58" s="4">
        <v>98</v>
      </c>
      <c r="BK58" s="4">
        <v>200</v>
      </c>
      <c r="BL58" s="4" t="s">
        <v>64</v>
      </c>
      <c r="BM58" s="4" t="s">
        <v>0</v>
      </c>
      <c r="BN58" s="4" t="s">
        <v>114</v>
      </c>
      <c r="BO58" s="4" t="s">
        <v>411</v>
      </c>
      <c r="BP58" s="28" t="s">
        <v>387</v>
      </c>
      <c r="BQ58" s="3">
        <v>1.075</v>
      </c>
      <c r="BR58" s="3">
        <v>0.505</v>
      </c>
      <c r="BS58" s="8">
        <v>0.67600000000000005</v>
      </c>
      <c r="BT58" s="3">
        <v>0.224</v>
      </c>
      <c r="BU58" s="3">
        <v>0.22</v>
      </c>
      <c r="BV58" s="3">
        <v>0.44400000000000001</v>
      </c>
      <c r="BW58" s="3">
        <v>0.09</v>
      </c>
      <c r="BX58" s="3">
        <v>0.35</v>
      </c>
      <c r="BY58" s="3">
        <v>0.30499999999999999</v>
      </c>
      <c r="BZ58" s="3">
        <v>0.88900000000000001</v>
      </c>
    </row>
    <row r="59" spans="1:78" x14ac:dyDescent="0.2">
      <c r="A59" s="3">
        <v>76</v>
      </c>
      <c r="B59" s="3" t="s">
        <v>126</v>
      </c>
      <c r="C59" s="9">
        <v>44739</v>
      </c>
      <c r="D59" s="3" t="s">
        <v>101</v>
      </c>
      <c r="E59" s="4" t="s">
        <v>63</v>
      </c>
      <c r="F59" s="4" t="s">
        <v>151</v>
      </c>
      <c r="G59" s="4" t="s">
        <v>154</v>
      </c>
      <c r="H59" s="6">
        <v>1.0820000000000001</v>
      </c>
      <c r="I59" s="6">
        <v>5.88</v>
      </c>
      <c r="J59" s="6">
        <v>36.4</v>
      </c>
      <c r="K59" s="6">
        <v>47.7</v>
      </c>
      <c r="L59" s="6">
        <v>15.9</v>
      </c>
      <c r="M59" s="4" t="s">
        <v>148</v>
      </c>
      <c r="N59" s="4" t="s">
        <v>151</v>
      </c>
      <c r="O59" s="3">
        <v>40</v>
      </c>
      <c r="P59" s="4" t="s">
        <v>50</v>
      </c>
      <c r="Q59" s="4" t="s">
        <v>0</v>
      </c>
      <c r="R59" s="4" t="s">
        <v>169</v>
      </c>
      <c r="S59" s="17" t="s">
        <v>328</v>
      </c>
      <c r="T59" s="4" t="s">
        <v>317</v>
      </c>
      <c r="U59" s="4" t="s">
        <v>35</v>
      </c>
      <c r="V59" s="4">
        <v>1</v>
      </c>
      <c r="W59" s="4">
        <v>0.7</v>
      </c>
      <c r="X59" s="3">
        <v>0.95</v>
      </c>
      <c r="Y59" s="6">
        <v>0.125</v>
      </c>
      <c r="Z59" s="19">
        <v>44.8</v>
      </c>
      <c r="AA59" s="3">
        <v>0.85899999999999999</v>
      </c>
      <c r="AB59" s="4" t="s">
        <v>11</v>
      </c>
      <c r="AC59" s="4">
        <v>4.7</v>
      </c>
      <c r="AD59" s="4">
        <v>0.3</v>
      </c>
      <c r="AE59" s="4">
        <v>238</v>
      </c>
      <c r="AF59" s="4">
        <v>8</v>
      </c>
      <c r="AG59" s="4" t="s">
        <v>145</v>
      </c>
      <c r="AH59" s="4">
        <v>6</v>
      </c>
      <c r="AI59" s="19">
        <v>9.6</v>
      </c>
      <c r="AJ59" s="19">
        <v>4.4000000000000004</v>
      </c>
      <c r="AK59" s="20">
        <f>All_data!$AI59/All_data!$AJ59</f>
        <v>2.1818181818181817</v>
      </c>
      <c r="AL59" s="4" t="s">
        <v>39</v>
      </c>
      <c r="AM59" s="3">
        <v>1475</v>
      </c>
      <c r="AN59" s="3">
        <v>5</v>
      </c>
      <c r="AO59" s="2" t="s">
        <v>190</v>
      </c>
      <c r="AP59" s="2" t="s">
        <v>145</v>
      </c>
      <c r="AQ59" s="3" t="s">
        <v>145</v>
      </c>
      <c r="AR59" s="3" t="s">
        <v>292</v>
      </c>
      <c r="AS59" s="4" t="s">
        <v>231</v>
      </c>
      <c r="AT59" s="5" t="s">
        <v>232</v>
      </c>
      <c r="AU59" s="4">
        <v>2.7229999999999999</v>
      </c>
      <c r="AV59" s="3">
        <v>0.24199999999999999</v>
      </c>
      <c r="AW59" s="4" t="s">
        <v>145</v>
      </c>
      <c r="AX59" s="4" t="s">
        <v>134</v>
      </c>
      <c r="AY59" s="3">
        <v>7</v>
      </c>
      <c r="AZ59" s="6" t="s">
        <v>277</v>
      </c>
      <c r="BA59" s="4" t="s">
        <v>274</v>
      </c>
      <c r="BB59" s="4">
        <v>36</v>
      </c>
      <c r="BC59" s="3">
        <v>900</v>
      </c>
      <c r="BD59" s="4" t="s">
        <v>366</v>
      </c>
      <c r="BE59" s="7">
        <v>2</v>
      </c>
      <c r="BF59" s="7">
        <v>3</v>
      </c>
      <c r="BG59" s="7">
        <v>1</v>
      </c>
      <c r="BH59" s="4">
        <v>0</v>
      </c>
      <c r="BI59" s="4">
        <v>16</v>
      </c>
      <c r="BJ59" s="4">
        <v>13</v>
      </c>
      <c r="BK59" s="4">
        <v>200</v>
      </c>
      <c r="BL59" s="4" t="s">
        <v>64</v>
      </c>
      <c r="BM59" s="4" t="s">
        <v>0</v>
      </c>
      <c r="BN59" s="4" t="s">
        <v>114</v>
      </c>
      <c r="BO59" s="4" t="s">
        <v>411</v>
      </c>
      <c r="BP59" s="28" t="s">
        <v>387</v>
      </c>
      <c r="BQ59" s="3">
        <v>1.0609999999999999</v>
      </c>
      <c r="BR59" s="3">
        <v>0.19400000000000001</v>
      </c>
      <c r="BS59" s="8">
        <v>0.23699999999999999</v>
      </c>
      <c r="BT59" s="3">
        <v>0.70899999999999996</v>
      </c>
      <c r="BU59" s="3">
        <v>0.55400000000000005</v>
      </c>
      <c r="BV59" s="3">
        <v>1.2629999999999999</v>
      </c>
      <c r="BW59" s="3">
        <v>0.13</v>
      </c>
      <c r="BX59" s="3">
        <v>0.5</v>
      </c>
      <c r="BY59" s="3" t="s">
        <v>1</v>
      </c>
      <c r="BZ59" s="3" t="s">
        <v>1</v>
      </c>
    </row>
    <row r="60" spans="1:78" x14ac:dyDescent="0.2">
      <c r="A60" s="3">
        <v>77</v>
      </c>
      <c r="B60" s="3" t="s">
        <v>126</v>
      </c>
      <c r="C60" s="9">
        <v>44740</v>
      </c>
      <c r="D60" s="3" t="s">
        <v>92</v>
      </c>
      <c r="E60" s="4" t="s">
        <v>63</v>
      </c>
      <c r="F60" s="4" t="s">
        <v>151</v>
      </c>
      <c r="G60" s="4" t="s">
        <v>154</v>
      </c>
      <c r="H60" s="6">
        <v>1.0820000000000001</v>
      </c>
      <c r="I60" s="6">
        <v>5.88</v>
      </c>
      <c r="J60" s="6">
        <v>36.4</v>
      </c>
      <c r="K60" s="6">
        <v>47.7</v>
      </c>
      <c r="L60" s="6">
        <v>15.9</v>
      </c>
      <c r="M60" s="4" t="s">
        <v>0</v>
      </c>
      <c r="N60" s="4" t="s">
        <v>151</v>
      </c>
      <c r="O60" s="3">
        <v>40</v>
      </c>
      <c r="P60" s="4" t="s">
        <v>50</v>
      </c>
      <c r="Q60" s="4" t="s">
        <v>0</v>
      </c>
      <c r="R60" s="4" t="s">
        <v>164</v>
      </c>
      <c r="S60" s="17" t="s">
        <v>328</v>
      </c>
      <c r="T60" s="4" t="s">
        <v>315</v>
      </c>
      <c r="U60" s="4" t="s">
        <v>35</v>
      </c>
      <c r="V60" s="4">
        <v>1</v>
      </c>
      <c r="W60" s="4">
        <v>0.7</v>
      </c>
      <c r="X60" s="3">
        <v>1.02</v>
      </c>
      <c r="Y60" s="6">
        <v>0.125</v>
      </c>
      <c r="Z60" s="19">
        <v>33.6</v>
      </c>
      <c r="AA60" s="3">
        <v>0.85899999999999999</v>
      </c>
      <c r="AB60" s="4" t="s">
        <v>11</v>
      </c>
      <c r="AC60" s="4">
        <v>4.5999999999999996</v>
      </c>
      <c r="AD60" s="4">
        <v>0.3</v>
      </c>
      <c r="AE60" s="4">
        <v>154</v>
      </c>
      <c r="AF60" s="4">
        <v>8</v>
      </c>
      <c r="AG60" s="4" t="s">
        <v>114</v>
      </c>
      <c r="AH60" s="4">
        <v>18</v>
      </c>
      <c r="AI60" s="19">
        <v>24</v>
      </c>
      <c r="AJ60" s="19">
        <v>6.9</v>
      </c>
      <c r="AK60" s="20">
        <f>All_data!$AI60/All_data!$AJ60</f>
        <v>3.4782608695652173</v>
      </c>
      <c r="AL60" s="4" t="s">
        <v>39</v>
      </c>
      <c r="AM60" s="3">
        <v>1500</v>
      </c>
      <c r="AN60" s="3">
        <v>5</v>
      </c>
      <c r="AO60" s="2" t="s">
        <v>190</v>
      </c>
      <c r="AP60" s="2" t="s">
        <v>145</v>
      </c>
      <c r="AQ60" s="3" t="s">
        <v>145</v>
      </c>
      <c r="AR60" s="3" t="s">
        <v>292</v>
      </c>
      <c r="AS60" s="4" t="s">
        <v>234</v>
      </c>
      <c r="AT60" s="5" t="s">
        <v>235</v>
      </c>
      <c r="AU60" s="4">
        <v>1.9910000000000001</v>
      </c>
      <c r="AV60" s="3">
        <v>0.28100000000000003</v>
      </c>
      <c r="AW60" s="4" t="s">
        <v>145</v>
      </c>
      <c r="AX60" s="4" t="s">
        <v>134</v>
      </c>
      <c r="AY60" s="3">
        <v>21</v>
      </c>
      <c r="AZ60" s="6" t="s">
        <v>277</v>
      </c>
      <c r="BA60" s="4" t="s">
        <v>274</v>
      </c>
      <c r="BB60" s="4">
        <v>97</v>
      </c>
      <c r="BC60" s="3">
        <v>900</v>
      </c>
      <c r="BD60" s="4" t="s">
        <v>367</v>
      </c>
      <c r="BE60" s="7">
        <v>2</v>
      </c>
      <c r="BF60" s="7">
        <v>4</v>
      </c>
      <c r="BG60" s="7">
        <v>2</v>
      </c>
      <c r="BH60" s="4">
        <v>0</v>
      </c>
      <c r="BI60" s="4">
        <v>66</v>
      </c>
      <c r="BJ60" s="4">
        <v>9</v>
      </c>
      <c r="BK60" s="4">
        <v>200</v>
      </c>
      <c r="BL60" s="4" t="s">
        <v>64</v>
      </c>
      <c r="BM60" s="4" t="s">
        <v>0</v>
      </c>
      <c r="BN60" s="4" t="s">
        <v>114</v>
      </c>
      <c r="BO60" s="4" t="s">
        <v>411</v>
      </c>
      <c r="BP60" s="28" t="s">
        <v>387</v>
      </c>
      <c r="BQ60" s="3">
        <v>1.1020000000000001</v>
      </c>
      <c r="BR60" s="3">
        <v>0.29799999999999999</v>
      </c>
      <c r="BS60" s="8">
        <v>0.22700000000000001</v>
      </c>
      <c r="BT60" s="3">
        <v>0.66700000000000004</v>
      </c>
      <c r="BU60" s="3">
        <v>0.27700000000000002</v>
      </c>
      <c r="BV60" s="3">
        <v>0.94399999999999995</v>
      </c>
      <c r="BW60" s="3">
        <v>0.06</v>
      </c>
      <c r="BX60" s="3">
        <v>0.32</v>
      </c>
      <c r="BY60" s="3" t="s">
        <v>1</v>
      </c>
      <c r="BZ60" s="3" t="s">
        <v>1</v>
      </c>
    </row>
    <row r="61" spans="1:78" x14ac:dyDescent="0.2">
      <c r="A61" s="3">
        <v>78</v>
      </c>
      <c r="B61" s="3" t="s">
        <v>126</v>
      </c>
      <c r="C61" s="9">
        <v>44742</v>
      </c>
      <c r="D61" s="3" t="s">
        <v>76</v>
      </c>
      <c r="E61" s="4" t="s">
        <v>63</v>
      </c>
      <c r="F61" s="4" t="s">
        <v>151</v>
      </c>
      <c r="G61" s="4" t="s">
        <v>154</v>
      </c>
      <c r="H61" s="6">
        <v>1.0820000000000001</v>
      </c>
      <c r="I61" s="6">
        <v>5.88</v>
      </c>
      <c r="J61" s="6">
        <v>36.4</v>
      </c>
      <c r="K61" s="6">
        <v>47.7</v>
      </c>
      <c r="L61" s="6">
        <v>15.9</v>
      </c>
      <c r="M61" s="4" t="s">
        <v>0</v>
      </c>
      <c r="N61" s="4" t="s">
        <v>151</v>
      </c>
      <c r="O61" s="3">
        <v>40</v>
      </c>
      <c r="P61" s="4" t="s">
        <v>50</v>
      </c>
      <c r="Q61" s="4" t="s">
        <v>0</v>
      </c>
      <c r="R61" s="4" t="s">
        <v>164</v>
      </c>
      <c r="S61" s="17" t="s">
        <v>328</v>
      </c>
      <c r="T61" s="4" t="s">
        <v>315</v>
      </c>
      <c r="U61" s="4" t="s">
        <v>35</v>
      </c>
      <c r="V61" s="4">
        <v>8</v>
      </c>
      <c r="W61" s="4">
        <v>0.7</v>
      </c>
      <c r="X61" s="3">
        <v>0.91</v>
      </c>
      <c r="Y61" s="6">
        <v>0.125</v>
      </c>
      <c r="Z61" s="19">
        <v>28.8</v>
      </c>
      <c r="AA61" s="3">
        <v>0.85899999999999999</v>
      </c>
      <c r="AB61" s="4" t="s">
        <v>11</v>
      </c>
      <c r="AC61" s="4">
        <v>4.5</v>
      </c>
      <c r="AD61" s="4">
        <v>0.3</v>
      </c>
      <c r="AE61" s="4">
        <v>144</v>
      </c>
      <c r="AF61" s="4">
        <v>8</v>
      </c>
      <c r="AG61" s="4" t="s">
        <v>114</v>
      </c>
      <c r="AH61" s="4">
        <v>5</v>
      </c>
      <c r="AI61" s="19">
        <v>6.6</v>
      </c>
      <c r="AJ61" s="19">
        <v>6.5</v>
      </c>
      <c r="AK61" s="20">
        <f>All_data!$AI61/All_data!$AJ61</f>
        <v>1.0153846153846153</v>
      </c>
      <c r="AL61" s="4" t="s">
        <v>39</v>
      </c>
      <c r="AM61" s="3">
        <v>1500</v>
      </c>
      <c r="AN61" s="3">
        <v>5</v>
      </c>
      <c r="AO61" s="2" t="s">
        <v>190</v>
      </c>
      <c r="AP61" s="2" t="s">
        <v>145</v>
      </c>
      <c r="AQ61" s="3" t="s">
        <v>145</v>
      </c>
      <c r="AR61" s="3" t="s">
        <v>292</v>
      </c>
      <c r="AS61" s="4" t="s">
        <v>236</v>
      </c>
      <c r="AT61" s="5" t="s">
        <v>237</v>
      </c>
      <c r="AU61" s="4">
        <v>6.5609999999999999</v>
      </c>
      <c r="AV61" s="3">
        <v>0.26100000000000001</v>
      </c>
      <c r="AW61" s="4" t="s">
        <v>145</v>
      </c>
      <c r="AX61" s="4" t="s">
        <v>0</v>
      </c>
      <c r="AY61" s="3">
        <v>17.5</v>
      </c>
      <c r="AZ61" s="6" t="s">
        <v>280</v>
      </c>
      <c r="BA61" s="4" t="s">
        <v>274</v>
      </c>
      <c r="BB61" s="4">
        <v>29</v>
      </c>
      <c r="BC61" s="3">
        <v>900</v>
      </c>
      <c r="BD61" s="4" t="s">
        <v>361</v>
      </c>
      <c r="BE61" s="7">
        <v>1</v>
      </c>
      <c r="BF61" s="7">
        <v>20</v>
      </c>
      <c r="BG61" s="7">
        <v>19</v>
      </c>
      <c r="BH61" s="4">
        <v>0</v>
      </c>
      <c r="BI61" s="4">
        <v>95</v>
      </c>
      <c r="BJ61" s="4">
        <v>79</v>
      </c>
      <c r="BK61" s="4">
        <v>200</v>
      </c>
      <c r="BL61" s="4" t="s">
        <v>64</v>
      </c>
      <c r="BM61" s="4" t="s">
        <v>0</v>
      </c>
      <c r="BN61" s="4" t="s">
        <v>114</v>
      </c>
      <c r="BO61" s="4" t="s">
        <v>411</v>
      </c>
      <c r="BP61" s="28" t="s">
        <v>386</v>
      </c>
      <c r="BQ61" s="3">
        <v>1.022</v>
      </c>
      <c r="BR61" s="3">
        <v>0.434</v>
      </c>
      <c r="BS61" s="8">
        <v>0.76600000000000001</v>
      </c>
      <c r="BT61" s="3">
        <v>0.26300000000000001</v>
      </c>
      <c r="BU61" s="3">
        <v>0.221</v>
      </c>
      <c r="BV61" s="3">
        <v>0.48399999999999999</v>
      </c>
      <c r="BW61" s="3" t="s">
        <v>1</v>
      </c>
      <c r="BX61" s="3" t="s">
        <v>1</v>
      </c>
      <c r="BY61" s="3" t="s">
        <v>1</v>
      </c>
      <c r="BZ61" s="3" t="s">
        <v>1</v>
      </c>
    </row>
    <row r="62" spans="1:78" x14ac:dyDescent="0.2">
      <c r="A62" s="3">
        <v>79</v>
      </c>
      <c r="B62" s="3" t="s">
        <v>126</v>
      </c>
      <c r="C62" s="9">
        <v>44743</v>
      </c>
      <c r="D62" s="3" t="s">
        <v>94</v>
      </c>
      <c r="E62" s="4" t="s">
        <v>63</v>
      </c>
      <c r="F62" s="4" t="s">
        <v>151</v>
      </c>
      <c r="G62" s="4" t="s">
        <v>154</v>
      </c>
      <c r="H62" s="6">
        <v>1.0820000000000001</v>
      </c>
      <c r="I62" s="6">
        <v>5.88</v>
      </c>
      <c r="J62" s="6">
        <v>36.4</v>
      </c>
      <c r="K62" s="6">
        <v>47.7</v>
      </c>
      <c r="L62" s="6">
        <v>15.9</v>
      </c>
      <c r="M62" s="4" t="s">
        <v>0</v>
      </c>
      <c r="N62" s="4" t="s">
        <v>151</v>
      </c>
      <c r="O62" s="3">
        <v>40</v>
      </c>
      <c r="P62" s="4" t="s">
        <v>50</v>
      </c>
      <c r="Q62" s="4" t="s">
        <v>0</v>
      </c>
      <c r="R62" s="4" t="s">
        <v>168</v>
      </c>
      <c r="S62" s="17" t="s">
        <v>328</v>
      </c>
      <c r="T62" s="4" t="s">
        <v>319</v>
      </c>
      <c r="U62" s="4" t="s">
        <v>35</v>
      </c>
      <c r="V62" s="4">
        <v>4</v>
      </c>
      <c r="W62" s="4">
        <v>0.7</v>
      </c>
      <c r="X62" s="3">
        <v>0.94499999999999995</v>
      </c>
      <c r="Y62" s="6">
        <v>0.125</v>
      </c>
      <c r="Z62" s="19">
        <v>20.9</v>
      </c>
      <c r="AA62" s="3">
        <v>0.85899999999999999</v>
      </c>
      <c r="AB62" s="4" t="s">
        <v>11</v>
      </c>
      <c r="AC62" s="4">
        <v>4.5999999999999996</v>
      </c>
      <c r="AD62" s="4">
        <v>0.3</v>
      </c>
      <c r="AE62" s="4">
        <v>154</v>
      </c>
      <c r="AF62" s="4">
        <v>8</v>
      </c>
      <c r="AG62" s="4" t="s">
        <v>114</v>
      </c>
      <c r="AH62" s="4">
        <v>18</v>
      </c>
      <c r="AI62" s="19">
        <v>25.1</v>
      </c>
      <c r="AJ62" s="19">
        <v>6.4</v>
      </c>
      <c r="AK62" s="20">
        <f>All_data!$AI62/All_data!$AJ62</f>
        <v>3.921875</v>
      </c>
      <c r="AL62" s="4" t="s">
        <v>39</v>
      </c>
      <c r="AM62" s="3">
        <v>1500</v>
      </c>
      <c r="AN62" s="3">
        <v>5</v>
      </c>
      <c r="AO62" s="2" t="s">
        <v>190</v>
      </c>
      <c r="AP62" s="2" t="s">
        <v>145</v>
      </c>
      <c r="AQ62" s="3" t="s">
        <v>145</v>
      </c>
      <c r="AR62" s="3" t="s">
        <v>292</v>
      </c>
      <c r="AS62" s="4" t="s">
        <v>234</v>
      </c>
      <c r="AT62" s="5" t="s">
        <v>235</v>
      </c>
      <c r="AU62" s="4">
        <v>1.9910000000000001</v>
      </c>
      <c r="AV62" s="3">
        <v>0.27100000000000002</v>
      </c>
      <c r="AW62" s="4" t="s">
        <v>145</v>
      </c>
      <c r="AX62" s="4" t="s">
        <v>134</v>
      </c>
      <c r="AY62" s="3">
        <v>21</v>
      </c>
      <c r="AZ62" s="6" t="s">
        <v>282</v>
      </c>
      <c r="BA62" s="4" t="s">
        <v>274</v>
      </c>
      <c r="BB62" s="4">
        <v>13</v>
      </c>
      <c r="BC62" s="3">
        <v>900</v>
      </c>
      <c r="BD62" s="4" t="s">
        <v>368</v>
      </c>
      <c r="BE62" s="7">
        <v>2</v>
      </c>
      <c r="BF62" s="7">
        <v>4</v>
      </c>
      <c r="BG62" s="7">
        <v>2</v>
      </c>
      <c r="BH62" s="4">
        <v>0</v>
      </c>
      <c r="BI62" s="4">
        <v>69</v>
      </c>
      <c r="BJ62" s="4">
        <v>3</v>
      </c>
      <c r="BK62" s="4">
        <v>200</v>
      </c>
      <c r="BL62" s="4" t="s">
        <v>64</v>
      </c>
      <c r="BM62" s="4" t="s">
        <v>0</v>
      </c>
      <c r="BN62" s="4" t="s">
        <v>114</v>
      </c>
      <c r="BO62" s="4" t="s">
        <v>411</v>
      </c>
      <c r="BP62" s="28" t="s">
        <v>387</v>
      </c>
      <c r="BQ62" s="3">
        <v>1.0920000000000001</v>
      </c>
      <c r="BR62" s="3">
        <v>0.19900000000000001</v>
      </c>
      <c r="BS62" s="8">
        <v>0.17699999999999999</v>
      </c>
      <c r="BT62" s="3">
        <v>0.72</v>
      </c>
      <c r="BU62" s="3">
        <v>0.95599999999999996</v>
      </c>
      <c r="BV62" s="3">
        <v>1.6759999999999999</v>
      </c>
      <c r="BW62" s="3">
        <v>0.05</v>
      </c>
      <c r="BX62" s="3">
        <v>0.23</v>
      </c>
      <c r="BY62" s="3" t="s">
        <v>1</v>
      </c>
      <c r="BZ62" s="3" t="s">
        <v>1</v>
      </c>
    </row>
    <row r="63" spans="1:78" x14ac:dyDescent="0.2">
      <c r="A63" s="3">
        <v>80</v>
      </c>
      <c r="B63" s="3" t="s">
        <v>126</v>
      </c>
      <c r="C63" s="9">
        <v>44746</v>
      </c>
      <c r="D63" s="3" t="s">
        <v>96</v>
      </c>
      <c r="E63" s="4" t="s">
        <v>63</v>
      </c>
      <c r="F63" s="4" t="s">
        <v>151</v>
      </c>
      <c r="G63" s="4" t="s">
        <v>154</v>
      </c>
      <c r="H63" s="6">
        <v>1.0820000000000001</v>
      </c>
      <c r="I63" s="6">
        <v>5.88</v>
      </c>
      <c r="J63" s="6">
        <v>36.4</v>
      </c>
      <c r="K63" s="6">
        <v>47.7</v>
      </c>
      <c r="L63" s="6">
        <v>15.9</v>
      </c>
      <c r="M63" s="4" t="s">
        <v>0</v>
      </c>
      <c r="N63" s="4" t="s">
        <v>151</v>
      </c>
      <c r="O63" s="3">
        <v>40</v>
      </c>
      <c r="P63" s="4" t="s">
        <v>50</v>
      </c>
      <c r="Q63" s="4" t="s">
        <v>0</v>
      </c>
      <c r="R63" s="4" t="s">
        <v>170</v>
      </c>
      <c r="S63" s="17" t="s">
        <v>328</v>
      </c>
      <c r="T63" s="4" t="s">
        <v>320</v>
      </c>
      <c r="U63" s="4" t="s">
        <v>35</v>
      </c>
      <c r="V63" s="4">
        <v>6</v>
      </c>
      <c r="W63" s="4">
        <v>0.7</v>
      </c>
      <c r="X63" s="3">
        <v>0.99</v>
      </c>
      <c r="Y63" s="6">
        <v>0.125</v>
      </c>
      <c r="Z63" s="19">
        <v>25.5</v>
      </c>
      <c r="AA63" s="3">
        <v>0.85899999999999999</v>
      </c>
      <c r="AB63" s="4" t="s">
        <v>11</v>
      </c>
      <c r="AC63" s="4">
        <v>4.5999999999999996</v>
      </c>
      <c r="AD63" s="4">
        <v>0.3</v>
      </c>
      <c r="AE63" s="4">
        <v>154</v>
      </c>
      <c r="AF63" s="4">
        <v>8</v>
      </c>
      <c r="AG63" s="4" t="s">
        <v>145</v>
      </c>
      <c r="AH63" s="4">
        <v>18</v>
      </c>
      <c r="AI63" s="19">
        <v>23</v>
      </c>
      <c r="AJ63" s="19">
        <v>7.1</v>
      </c>
      <c r="AK63" s="20">
        <f>All_data!$AI63/All_data!$AJ63</f>
        <v>3.23943661971831</v>
      </c>
      <c r="AL63" s="4" t="s">
        <v>39</v>
      </c>
      <c r="AM63" s="3">
        <v>1500</v>
      </c>
      <c r="AN63" s="3">
        <v>5</v>
      </c>
      <c r="AO63" s="2" t="s">
        <v>190</v>
      </c>
      <c r="AP63" s="2" t="s">
        <v>145</v>
      </c>
      <c r="AQ63" s="3" t="s">
        <v>145</v>
      </c>
      <c r="AR63" s="3" t="s">
        <v>292</v>
      </c>
      <c r="AS63" s="4" t="s">
        <v>234</v>
      </c>
      <c r="AT63" s="5" t="s">
        <v>235</v>
      </c>
      <c r="AU63" s="4">
        <v>1.9910000000000001</v>
      </c>
      <c r="AV63" s="3">
        <v>0.27300000000000002</v>
      </c>
      <c r="AW63" s="4" t="s">
        <v>145</v>
      </c>
      <c r="AX63" s="4" t="s">
        <v>134</v>
      </c>
      <c r="AY63" s="3">
        <v>21</v>
      </c>
      <c r="AZ63" s="6" t="s">
        <v>282</v>
      </c>
      <c r="BA63" s="4" t="s">
        <v>274</v>
      </c>
      <c r="BB63" s="4">
        <v>0</v>
      </c>
      <c r="BC63" s="3">
        <v>900</v>
      </c>
      <c r="BD63" s="4" t="s">
        <v>369</v>
      </c>
      <c r="BE63" s="7">
        <v>2</v>
      </c>
      <c r="BF63" s="7">
        <v>4</v>
      </c>
      <c r="BG63" s="7">
        <v>2</v>
      </c>
      <c r="BH63" s="4">
        <v>0</v>
      </c>
      <c r="BI63" s="4">
        <v>72</v>
      </c>
      <c r="BJ63" s="4">
        <v>3</v>
      </c>
      <c r="BK63" s="4">
        <v>200</v>
      </c>
      <c r="BL63" s="4" t="s">
        <v>64</v>
      </c>
      <c r="BM63" s="4" t="s">
        <v>0</v>
      </c>
      <c r="BN63" s="4" t="s">
        <v>114</v>
      </c>
      <c r="BO63" s="4" t="s">
        <v>411</v>
      </c>
      <c r="BP63" s="28" t="s">
        <v>387</v>
      </c>
      <c r="BQ63" s="3">
        <v>1.1040000000000001</v>
      </c>
      <c r="BR63" s="3">
        <v>0.33200000000000002</v>
      </c>
      <c r="BS63" s="8">
        <v>0.25700000000000001</v>
      </c>
      <c r="BT63" s="3">
        <v>0.59399999999999997</v>
      </c>
      <c r="BU63" s="3">
        <v>0.23599999999999999</v>
      </c>
      <c r="BV63" s="3">
        <v>0.83</v>
      </c>
      <c r="BW63" s="3">
        <v>0.06</v>
      </c>
      <c r="BX63" s="3">
        <v>0.32</v>
      </c>
      <c r="BY63" s="3">
        <v>0.26300000000000001</v>
      </c>
      <c r="BZ63" s="3">
        <v>1.0089999999999999</v>
      </c>
    </row>
    <row r="64" spans="1:78" x14ac:dyDescent="0.2">
      <c r="A64" s="3">
        <v>81</v>
      </c>
      <c r="B64" s="3" t="s">
        <v>126</v>
      </c>
      <c r="C64" s="9">
        <v>44749</v>
      </c>
      <c r="D64" s="3" t="s">
        <v>67</v>
      </c>
      <c r="E64" s="4" t="s">
        <v>63</v>
      </c>
      <c r="F64" s="4" t="s">
        <v>151</v>
      </c>
      <c r="G64" s="4" t="s">
        <v>154</v>
      </c>
      <c r="H64" s="6">
        <v>1.0820000000000001</v>
      </c>
      <c r="I64" s="6">
        <v>5.88</v>
      </c>
      <c r="J64" s="6">
        <v>36.4</v>
      </c>
      <c r="K64" s="6">
        <v>47.7</v>
      </c>
      <c r="L64" s="6">
        <v>15.9</v>
      </c>
      <c r="M64" s="4" t="s">
        <v>0</v>
      </c>
      <c r="N64" s="4" t="s">
        <v>151</v>
      </c>
      <c r="O64" s="3">
        <v>40</v>
      </c>
      <c r="P64" s="4" t="s">
        <v>50</v>
      </c>
      <c r="Q64" s="4" t="s">
        <v>77</v>
      </c>
      <c r="R64" s="4" t="s">
        <v>164</v>
      </c>
      <c r="S64" s="17" t="s">
        <v>328</v>
      </c>
      <c r="T64" s="4" t="s">
        <v>315</v>
      </c>
      <c r="U64" s="4" t="s">
        <v>35</v>
      </c>
      <c r="V64" s="4">
        <v>4</v>
      </c>
      <c r="W64" s="4">
        <v>0.8</v>
      </c>
      <c r="X64" s="3">
        <v>0.96</v>
      </c>
      <c r="Y64" s="6">
        <v>0.125</v>
      </c>
      <c r="Z64" s="19">
        <v>26.9</v>
      </c>
      <c r="AA64" s="3">
        <v>1.1519999999999999</v>
      </c>
      <c r="AB64" s="4" t="s">
        <v>11</v>
      </c>
      <c r="AC64" s="4">
        <v>4.5</v>
      </c>
      <c r="AD64" s="4">
        <v>0.3</v>
      </c>
      <c r="AE64" s="21">
        <v>247</v>
      </c>
      <c r="AF64" s="4">
        <v>8</v>
      </c>
      <c r="AG64" s="4" t="s">
        <v>114</v>
      </c>
      <c r="AH64" s="4">
        <v>6</v>
      </c>
      <c r="AI64" s="19">
        <v>7.9</v>
      </c>
      <c r="AJ64" s="19">
        <v>4.9000000000000004</v>
      </c>
      <c r="AK64" s="20">
        <f>All_data!$AI64/All_data!$AJ64</f>
        <v>1.6122448979591837</v>
      </c>
      <c r="AL64" s="4" t="s">
        <v>39</v>
      </c>
      <c r="AM64" s="3">
        <v>1475</v>
      </c>
      <c r="AN64" s="3">
        <v>5</v>
      </c>
      <c r="AO64" s="2" t="s">
        <v>190</v>
      </c>
      <c r="AP64" s="2" t="s">
        <v>145</v>
      </c>
      <c r="AQ64" s="3" t="s">
        <v>145</v>
      </c>
      <c r="AR64" s="3" t="s">
        <v>292</v>
      </c>
      <c r="AS64" s="4" t="s">
        <v>218</v>
      </c>
      <c r="AT64" s="5" t="s">
        <v>238</v>
      </c>
      <c r="AU64" s="4">
        <v>7.54</v>
      </c>
      <c r="AV64" s="3">
        <v>0.23300000000000001</v>
      </c>
      <c r="AW64" s="4" t="s">
        <v>114</v>
      </c>
      <c r="AX64" s="4" t="s">
        <v>0</v>
      </c>
      <c r="AY64" s="3">
        <v>21</v>
      </c>
      <c r="AZ64" s="6" t="s">
        <v>277</v>
      </c>
      <c r="BA64" s="4" t="s">
        <v>274</v>
      </c>
      <c r="BB64" s="4">
        <v>106</v>
      </c>
      <c r="BC64" s="3">
        <v>900</v>
      </c>
      <c r="BD64" s="4" t="s">
        <v>368</v>
      </c>
      <c r="BE64" s="7">
        <v>31</v>
      </c>
      <c r="BF64" s="7">
        <v>83</v>
      </c>
      <c r="BG64" s="7">
        <v>52</v>
      </c>
      <c r="BH64" s="4">
        <v>0</v>
      </c>
      <c r="BI64" s="4">
        <v>112</v>
      </c>
      <c r="BJ64" s="4">
        <v>9</v>
      </c>
      <c r="BK64" s="4">
        <v>200</v>
      </c>
      <c r="BL64" s="4" t="s">
        <v>64</v>
      </c>
      <c r="BM64" s="4" t="s">
        <v>0</v>
      </c>
      <c r="BN64" s="4" t="s">
        <v>114</v>
      </c>
      <c r="BO64" s="4" t="s">
        <v>411</v>
      </c>
      <c r="BP64" s="28" t="s">
        <v>387</v>
      </c>
      <c r="BQ64" s="3">
        <v>1.0489999999999999</v>
      </c>
      <c r="BR64" s="3">
        <v>0.46899999999999997</v>
      </c>
      <c r="BS64" s="8">
        <v>0.66600000000000004</v>
      </c>
      <c r="BT64" s="3">
        <v>0.28299999999999997</v>
      </c>
      <c r="BU64" s="3">
        <v>0.17100000000000001</v>
      </c>
      <c r="BV64" s="3">
        <v>0.45400000000000001</v>
      </c>
      <c r="BW64" s="3">
        <v>0.1</v>
      </c>
      <c r="BX64" s="3">
        <v>0.63</v>
      </c>
      <c r="BY64" s="3" t="s">
        <v>1</v>
      </c>
      <c r="BZ64" s="3" t="s">
        <v>1</v>
      </c>
    </row>
    <row r="65" spans="1:78" x14ac:dyDescent="0.2">
      <c r="A65" s="3">
        <v>82</v>
      </c>
      <c r="B65" s="3" t="s">
        <v>126</v>
      </c>
      <c r="C65" s="9">
        <v>44751</v>
      </c>
      <c r="D65" s="3" t="s">
        <v>105</v>
      </c>
      <c r="E65" s="4" t="s">
        <v>111</v>
      </c>
      <c r="F65" s="4" t="s">
        <v>151</v>
      </c>
      <c r="G65" s="4" t="s">
        <v>154</v>
      </c>
      <c r="H65" s="6">
        <v>1.016</v>
      </c>
      <c r="I65" s="6">
        <v>6.87</v>
      </c>
      <c r="J65" s="6">
        <v>36.4</v>
      </c>
      <c r="K65" s="6">
        <v>47.7</v>
      </c>
      <c r="L65" s="6">
        <v>15.9</v>
      </c>
      <c r="M65" s="4" t="s">
        <v>148</v>
      </c>
      <c r="N65" s="4" t="s">
        <v>158</v>
      </c>
      <c r="O65" s="3">
        <v>40</v>
      </c>
      <c r="P65" s="4" t="s">
        <v>86</v>
      </c>
      <c r="Q65" s="4" t="s">
        <v>0</v>
      </c>
      <c r="R65" s="4" t="s">
        <v>164</v>
      </c>
      <c r="S65" s="17" t="s">
        <v>328</v>
      </c>
      <c r="T65" s="4" t="s">
        <v>315</v>
      </c>
      <c r="U65" s="4" t="s">
        <v>35</v>
      </c>
      <c r="V65" s="4">
        <v>2</v>
      </c>
      <c r="W65" s="4">
        <v>0.7</v>
      </c>
      <c r="X65" s="3">
        <v>0.94</v>
      </c>
      <c r="Y65" s="6">
        <v>0.125</v>
      </c>
      <c r="Z65" s="19">
        <v>25.1</v>
      </c>
      <c r="AA65" s="3">
        <v>1.1519999999999999</v>
      </c>
      <c r="AB65" s="4" t="s">
        <v>11</v>
      </c>
      <c r="AC65" s="4">
        <v>4.7</v>
      </c>
      <c r="AD65" s="4">
        <v>0.3</v>
      </c>
      <c r="AE65" s="4">
        <v>238</v>
      </c>
      <c r="AF65" s="4">
        <v>8</v>
      </c>
      <c r="AG65" s="4" t="s">
        <v>145</v>
      </c>
      <c r="AH65" s="4">
        <v>6</v>
      </c>
      <c r="AI65" s="19">
        <v>8.4</v>
      </c>
      <c r="AJ65" s="20">
        <v>4.0199999999999996</v>
      </c>
      <c r="AK65" s="20">
        <f>All_data!$AI65/All_data!$AJ65</f>
        <v>2.0895522388059704</v>
      </c>
      <c r="AL65" s="4" t="s">
        <v>39</v>
      </c>
      <c r="AM65" s="3">
        <v>1475</v>
      </c>
      <c r="AN65" s="3">
        <v>5</v>
      </c>
      <c r="AO65" s="2" t="s">
        <v>190</v>
      </c>
      <c r="AP65" s="2" t="s">
        <v>145</v>
      </c>
      <c r="AQ65" s="3" t="s">
        <v>145</v>
      </c>
      <c r="AR65" s="3" t="s">
        <v>292</v>
      </c>
      <c r="AS65" s="4" t="s">
        <v>239</v>
      </c>
      <c r="AT65" s="5" t="s">
        <v>240</v>
      </c>
      <c r="AU65" s="4">
        <v>4.625</v>
      </c>
      <c r="AV65" s="3">
        <v>0.24099999999999999</v>
      </c>
      <c r="AW65" s="4" t="s">
        <v>114</v>
      </c>
      <c r="AX65" s="4" t="s">
        <v>135</v>
      </c>
      <c r="AY65" s="3">
        <v>7</v>
      </c>
      <c r="AZ65" s="6" t="s">
        <v>280</v>
      </c>
      <c r="BA65" s="4" t="s">
        <v>274</v>
      </c>
      <c r="BB65" s="4">
        <v>92</v>
      </c>
      <c r="BC65" s="3">
        <v>900</v>
      </c>
      <c r="BD65" s="4" t="s">
        <v>241</v>
      </c>
      <c r="BE65" s="7">
        <v>5</v>
      </c>
      <c r="BF65" s="7">
        <v>9</v>
      </c>
      <c r="BG65" s="7">
        <v>4</v>
      </c>
      <c r="BH65" s="4">
        <v>0</v>
      </c>
      <c r="BI65" s="4">
        <v>6</v>
      </c>
      <c r="BJ65" s="4">
        <v>3</v>
      </c>
      <c r="BK65" s="4">
        <v>200</v>
      </c>
      <c r="BL65" s="4" t="s">
        <v>64</v>
      </c>
      <c r="BM65" s="4" t="s">
        <v>0</v>
      </c>
      <c r="BN65" s="4" t="s">
        <v>114</v>
      </c>
      <c r="BO65" s="4" t="s">
        <v>411</v>
      </c>
      <c r="BP65" s="28" t="s">
        <v>387</v>
      </c>
      <c r="BQ65" s="3">
        <v>1.087</v>
      </c>
      <c r="BR65" s="3">
        <v>0.32300000000000001</v>
      </c>
      <c r="BS65" s="8">
        <v>0.27700000000000002</v>
      </c>
      <c r="BT65" s="3">
        <v>0.52600000000000002</v>
      </c>
      <c r="BU65" s="3">
        <v>0.30599999999999999</v>
      </c>
      <c r="BV65" s="3">
        <v>0.83199999999999996</v>
      </c>
      <c r="BW65" s="3">
        <v>7.0000000000000007E-2</v>
      </c>
      <c r="BX65" s="3">
        <v>0.35</v>
      </c>
      <c r="BY65" s="3" t="s">
        <v>1</v>
      </c>
      <c r="BZ65" s="3" t="s">
        <v>1</v>
      </c>
    </row>
    <row r="66" spans="1:78" x14ac:dyDescent="0.2">
      <c r="A66" s="3">
        <v>83</v>
      </c>
      <c r="B66" s="3" t="s">
        <v>126</v>
      </c>
      <c r="C66" s="9">
        <v>44753</v>
      </c>
      <c r="D66" s="3" t="s">
        <v>70</v>
      </c>
      <c r="E66" s="4" t="s">
        <v>63</v>
      </c>
      <c r="F66" s="4" t="s">
        <v>151</v>
      </c>
      <c r="G66" s="4" t="s">
        <v>154</v>
      </c>
      <c r="H66" s="6">
        <v>1.0820000000000001</v>
      </c>
      <c r="I66" s="6">
        <v>5.88</v>
      </c>
      <c r="J66" s="6">
        <v>36.4</v>
      </c>
      <c r="K66" s="6">
        <v>47.7</v>
      </c>
      <c r="L66" s="6">
        <v>15.9</v>
      </c>
      <c r="M66" s="4" t="s">
        <v>148</v>
      </c>
      <c r="N66" s="4" t="s">
        <v>151</v>
      </c>
      <c r="O66" s="3">
        <v>40</v>
      </c>
      <c r="P66" s="4" t="s">
        <v>50</v>
      </c>
      <c r="Q66" s="4" t="s">
        <v>77</v>
      </c>
      <c r="R66" s="4" t="s">
        <v>164</v>
      </c>
      <c r="S66" s="17" t="s">
        <v>328</v>
      </c>
      <c r="T66" s="4" t="s">
        <v>315</v>
      </c>
      <c r="U66" s="4" t="s">
        <v>35</v>
      </c>
      <c r="V66" s="4">
        <v>8</v>
      </c>
      <c r="W66" s="4">
        <v>0.6</v>
      </c>
      <c r="X66" s="3">
        <v>0.89500000000000002</v>
      </c>
      <c r="Y66" s="6">
        <v>0.125</v>
      </c>
      <c r="Z66" s="19">
        <v>28.6</v>
      </c>
      <c r="AA66" s="3">
        <v>0.85899999999999999</v>
      </c>
      <c r="AB66" s="4" t="s">
        <v>11</v>
      </c>
      <c r="AC66" s="4">
        <v>4.5</v>
      </c>
      <c r="AD66" s="4">
        <v>0.3</v>
      </c>
      <c r="AE66" s="21">
        <v>247</v>
      </c>
      <c r="AF66" s="4">
        <v>8</v>
      </c>
      <c r="AG66" s="4" t="s">
        <v>114</v>
      </c>
      <c r="AH66" s="4">
        <v>6</v>
      </c>
      <c r="AI66" s="19">
        <v>7</v>
      </c>
      <c r="AJ66" s="20">
        <v>4.4400000000000004</v>
      </c>
      <c r="AK66" s="20">
        <f>All_data!$AI66/All_data!$AJ66</f>
        <v>1.5765765765765765</v>
      </c>
      <c r="AL66" s="4" t="s">
        <v>39</v>
      </c>
      <c r="AM66" s="3">
        <v>1475</v>
      </c>
      <c r="AN66" s="3">
        <v>5</v>
      </c>
      <c r="AO66" s="2" t="s">
        <v>190</v>
      </c>
      <c r="AP66" s="2" t="s">
        <v>145</v>
      </c>
      <c r="AQ66" s="3" t="s">
        <v>145</v>
      </c>
      <c r="AR66" s="3" t="s">
        <v>292</v>
      </c>
      <c r="AS66" s="4" t="s">
        <v>218</v>
      </c>
      <c r="AT66" s="5" t="s">
        <v>238</v>
      </c>
      <c r="AU66" s="4">
        <v>7.54</v>
      </c>
      <c r="AV66" s="3">
        <v>0.223</v>
      </c>
      <c r="AW66" s="4" t="s">
        <v>145</v>
      </c>
      <c r="AX66" s="4" t="s">
        <v>0</v>
      </c>
      <c r="AY66" s="3">
        <v>21</v>
      </c>
      <c r="AZ66" s="6" t="s">
        <v>277</v>
      </c>
      <c r="BA66" s="4" t="s">
        <v>274</v>
      </c>
      <c r="BB66" s="4">
        <v>114</v>
      </c>
      <c r="BC66" s="3">
        <v>900</v>
      </c>
      <c r="BD66" s="4" t="s">
        <v>241</v>
      </c>
      <c r="BE66" s="7">
        <v>31</v>
      </c>
      <c r="BF66" s="7">
        <v>83</v>
      </c>
      <c r="BG66" s="7">
        <v>52</v>
      </c>
      <c r="BH66" s="4">
        <v>0</v>
      </c>
      <c r="BI66" s="4">
        <v>116</v>
      </c>
      <c r="BJ66" s="4">
        <v>5</v>
      </c>
      <c r="BK66" s="4">
        <v>200</v>
      </c>
      <c r="BL66" s="4" t="s">
        <v>64</v>
      </c>
      <c r="BM66" s="4" t="s">
        <v>0</v>
      </c>
      <c r="BN66" s="4" t="s">
        <v>114</v>
      </c>
      <c r="BO66" s="4" t="s">
        <v>411</v>
      </c>
      <c r="BP66" s="28" t="s">
        <v>387</v>
      </c>
      <c r="BQ66" s="3">
        <v>1.0169999999999999</v>
      </c>
      <c r="BR66" s="3">
        <v>0.36099999999999999</v>
      </c>
      <c r="BS66" s="8">
        <v>0.78600000000000003</v>
      </c>
      <c r="BT66" s="3">
        <v>0.28999999999999998</v>
      </c>
      <c r="BU66" s="3">
        <v>0.189</v>
      </c>
      <c r="BV66" s="3">
        <v>0.47899999999999998</v>
      </c>
      <c r="BW66" s="3" t="s">
        <v>1</v>
      </c>
      <c r="BX66" s="3" t="s">
        <v>1</v>
      </c>
      <c r="BY66" s="3" t="s">
        <v>1</v>
      </c>
      <c r="BZ66" s="3" t="s">
        <v>1</v>
      </c>
    </row>
    <row r="67" spans="1:78" x14ac:dyDescent="0.2">
      <c r="A67" s="3">
        <v>84</v>
      </c>
      <c r="B67" s="3" t="s">
        <v>126</v>
      </c>
      <c r="C67" s="9">
        <v>44754</v>
      </c>
      <c r="D67" s="3" t="s">
        <v>95</v>
      </c>
      <c r="E67" s="4" t="s">
        <v>63</v>
      </c>
      <c r="F67" s="4" t="s">
        <v>151</v>
      </c>
      <c r="G67" s="4" t="s">
        <v>154</v>
      </c>
      <c r="H67" s="6">
        <v>1.0820000000000001</v>
      </c>
      <c r="I67" s="6">
        <v>5.88</v>
      </c>
      <c r="J67" s="6">
        <v>36.4</v>
      </c>
      <c r="K67" s="6">
        <v>47.7</v>
      </c>
      <c r="L67" s="6">
        <v>15.9</v>
      </c>
      <c r="M67" s="4" t="s">
        <v>0</v>
      </c>
      <c r="N67" s="4" t="s">
        <v>151</v>
      </c>
      <c r="O67" s="3">
        <v>40</v>
      </c>
      <c r="P67" s="4" t="s">
        <v>50</v>
      </c>
      <c r="Q67" s="4" t="s">
        <v>0</v>
      </c>
      <c r="R67" s="4" t="s">
        <v>167</v>
      </c>
      <c r="S67" s="17" t="s">
        <v>328</v>
      </c>
      <c r="T67" s="5" t="s">
        <v>316</v>
      </c>
      <c r="U67" s="4" t="s">
        <v>35</v>
      </c>
      <c r="V67" s="4">
        <v>5</v>
      </c>
      <c r="W67" s="4">
        <v>0.7</v>
      </c>
      <c r="X67" s="3">
        <v>0.76</v>
      </c>
      <c r="Y67" s="6">
        <v>0.125</v>
      </c>
      <c r="Z67" s="19">
        <v>46.5</v>
      </c>
      <c r="AA67" s="3">
        <v>0.85899999999999999</v>
      </c>
      <c r="AB67" s="4" t="s">
        <v>11</v>
      </c>
      <c r="AC67" s="4">
        <v>4.5999999999999996</v>
      </c>
      <c r="AD67" s="4">
        <v>0.3</v>
      </c>
      <c r="AE67" s="4">
        <v>154</v>
      </c>
      <c r="AF67" s="4">
        <v>8</v>
      </c>
      <c r="AG67" s="4" t="s">
        <v>114</v>
      </c>
      <c r="AH67" s="4">
        <v>18</v>
      </c>
      <c r="AI67" s="19">
        <v>22.1</v>
      </c>
      <c r="AJ67" s="20">
        <v>6.94</v>
      </c>
      <c r="AK67" s="20">
        <f>All_data!$AI67/All_data!$AJ67</f>
        <v>3.1844380403458215</v>
      </c>
      <c r="AL67" s="4" t="s">
        <v>39</v>
      </c>
      <c r="AM67" s="3">
        <v>1500</v>
      </c>
      <c r="AN67" s="3">
        <v>5</v>
      </c>
      <c r="AO67" s="2" t="s">
        <v>190</v>
      </c>
      <c r="AP67" s="2" t="s">
        <v>145</v>
      </c>
      <c r="AQ67" s="3" t="s">
        <v>145</v>
      </c>
      <c r="AR67" s="3" t="s">
        <v>292</v>
      </c>
      <c r="AS67" s="4" t="s">
        <v>234</v>
      </c>
      <c r="AT67" s="5" t="s">
        <v>235</v>
      </c>
      <c r="AU67" s="4">
        <v>1.9910000000000001</v>
      </c>
      <c r="AV67" s="3">
        <v>0.27</v>
      </c>
      <c r="AW67" s="4" t="s">
        <v>145</v>
      </c>
      <c r="AX67" s="4" t="s">
        <v>134</v>
      </c>
      <c r="AY67" s="3">
        <v>21</v>
      </c>
      <c r="AZ67" s="6" t="s">
        <v>277</v>
      </c>
      <c r="BA67" s="4" t="s">
        <v>274</v>
      </c>
      <c r="BB67" s="4">
        <v>88</v>
      </c>
      <c r="BC67" s="3">
        <v>900</v>
      </c>
      <c r="BD67" s="4" t="s">
        <v>369</v>
      </c>
      <c r="BE67" s="7">
        <v>2</v>
      </c>
      <c r="BF67" s="7">
        <v>4</v>
      </c>
      <c r="BG67" s="7">
        <v>2</v>
      </c>
      <c r="BH67" s="4">
        <v>0</v>
      </c>
      <c r="BI67" s="4">
        <v>80</v>
      </c>
      <c r="BJ67" s="4">
        <v>11</v>
      </c>
      <c r="BK67" s="4">
        <v>200</v>
      </c>
      <c r="BL67" s="4" t="s">
        <v>64</v>
      </c>
      <c r="BM67" s="4" t="s">
        <v>0</v>
      </c>
      <c r="BN67" s="4" t="s">
        <v>114</v>
      </c>
      <c r="BO67" s="4" t="s">
        <v>411</v>
      </c>
      <c r="BP67" s="28" t="s">
        <v>387</v>
      </c>
      <c r="BQ67" s="3">
        <v>1.101</v>
      </c>
      <c r="BR67" s="3">
        <v>0.253</v>
      </c>
      <c r="BS67" s="8">
        <v>0.217</v>
      </c>
      <c r="BT67" s="3">
        <v>0.74</v>
      </c>
      <c r="BU67" s="3">
        <v>0.31</v>
      </c>
      <c r="BV67" s="3">
        <v>1.05</v>
      </c>
      <c r="BW67" s="3">
        <v>7.0000000000000007E-2</v>
      </c>
      <c r="BX67" s="3">
        <v>0.35</v>
      </c>
      <c r="BY67" s="3">
        <v>0.248</v>
      </c>
      <c r="BZ67" s="3">
        <v>0.88400000000000001</v>
      </c>
    </row>
    <row r="68" spans="1:78" x14ac:dyDescent="0.2">
      <c r="A68" s="3">
        <v>85</v>
      </c>
      <c r="B68" s="3" t="s">
        <v>126</v>
      </c>
      <c r="C68" s="9">
        <v>44757</v>
      </c>
      <c r="D68" s="3" t="s">
        <v>93</v>
      </c>
      <c r="E68" s="4" t="s">
        <v>63</v>
      </c>
      <c r="F68" s="4" t="s">
        <v>151</v>
      </c>
      <c r="G68" s="4" t="s">
        <v>154</v>
      </c>
      <c r="H68" s="6">
        <v>1.0820000000000001</v>
      </c>
      <c r="I68" s="6">
        <v>5.88</v>
      </c>
      <c r="J68" s="6">
        <v>36.4</v>
      </c>
      <c r="K68" s="6">
        <v>47.7</v>
      </c>
      <c r="L68" s="6">
        <v>15.9</v>
      </c>
      <c r="M68" s="4" t="s">
        <v>0</v>
      </c>
      <c r="N68" s="4" t="s">
        <v>151</v>
      </c>
      <c r="O68" s="3">
        <v>40</v>
      </c>
      <c r="P68" s="4" t="s">
        <v>50</v>
      </c>
      <c r="Q68" s="4" t="s">
        <v>0</v>
      </c>
      <c r="R68" s="4" t="s">
        <v>168</v>
      </c>
      <c r="S68" s="17" t="s">
        <v>328</v>
      </c>
      <c r="T68" s="4" t="s">
        <v>319</v>
      </c>
      <c r="U68" s="4" t="s">
        <v>35</v>
      </c>
      <c r="V68" s="4">
        <v>3</v>
      </c>
      <c r="W68" s="4">
        <v>0.7</v>
      </c>
      <c r="X68" s="3">
        <v>0.88500000000000001</v>
      </c>
      <c r="Y68" s="6">
        <v>0.125</v>
      </c>
      <c r="Z68" s="19">
        <v>27.1</v>
      </c>
      <c r="AA68" s="3">
        <v>0.85899999999999999</v>
      </c>
      <c r="AB68" s="4" t="s">
        <v>11</v>
      </c>
      <c r="AC68" s="4">
        <v>4.5999999999999996</v>
      </c>
      <c r="AD68" s="4">
        <v>0.3</v>
      </c>
      <c r="AE68" s="4">
        <v>154</v>
      </c>
      <c r="AF68" s="4">
        <v>8</v>
      </c>
      <c r="AG68" s="4" t="s">
        <v>114</v>
      </c>
      <c r="AH68" s="4">
        <v>18</v>
      </c>
      <c r="AI68" s="19">
        <v>24.5</v>
      </c>
      <c r="AJ68" s="20">
        <v>7.03</v>
      </c>
      <c r="AK68" s="20">
        <f>All_data!$AI68/All_data!$AJ68</f>
        <v>3.4850640113798006</v>
      </c>
      <c r="AL68" s="4" t="s">
        <v>39</v>
      </c>
      <c r="AM68" s="3">
        <v>1500</v>
      </c>
      <c r="AN68" s="3">
        <v>5</v>
      </c>
      <c r="AO68" s="2" t="s">
        <v>190</v>
      </c>
      <c r="AP68" s="2" t="s">
        <v>145</v>
      </c>
      <c r="AQ68" s="3" t="s">
        <v>145</v>
      </c>
      <c r="AR68" s="3" t="s">
        <v>292</v>
      </c>
      <c r="AS68" s="4" t="s">
        <v>234</v>
      </c>
      <c r="AT68" s="5" t="s">
        <v>235</v>
      </c>
      <c r="AU68" s="4">
        <v>1.9910000000000001</v>
      </c>
      <c r="AV68" s="3">
        <v>0.27200000000000002</v>
      </c>
      <c r="AW68" s="4" t="s">
        <v>145</v>
      </c>
      <c r="AX68" s="4" t="s">
        <v>134</v>
      </c>
      <c r="AY68" s="3">
        <v>21</v>
      </c>
      <c r="AZ68" s="6" t="s">
        <v>277</v>
      </c>
      <c r="BA68" s="4" t="s">
        <v>274</v>
      </c>
      <c r="BB68" s="4">
        <v>13</v>
      </c>
      <c r="BC68" s="3">
        <v>900</v>
      </c>
      <c r="BD68" s="4" t="s">
        <v>368</v>
      </c>
      <c r="BE68" s="7">
        <v>2</v>
      </c>
      <c r="BF68" s="7">
        <v>4</v>
      </c>
      <c r="BG68" s="7">
        <v>2</v>
      </c>
      <c r="BH68" s="4">
        <v>0</v>
      </c>
      <c r="BI68" s="4">
        <v>83</v>
      </c>
      <c r="BJ68" s="4">
        <v>17</v>
      </c>
      <c r="BK68" s="4">
        <v>200</v>
      </c>
      <c r="BL68" s="4" t="s">
        <v>64</v>
      </c>
      <c r="BM68" s="4" t="s">
        <v>0</v>
      </c>
      <c r="BN68" s="4" t="s">
        <v>114</v>
      </c>
      <c r="BO68" s="4" t="s">
        <v>411</v>
      </c>
      <c r="BP68" s="28" t="s">
        <v>387</v>
      </c>
      <c r="BQ68" s="3">
        <v>1.0860000000000001</v>
      </c>
      <c r="BR68" s="3">
        <v>0.17100000000000001</v>
      </c>
      <c r="BS68" s="8">
        <v>0.156</v>
      </c>
      <c r="BT68" s="3">
        <v>0.80300000000000005</v>
      </c>
      <c r="BU68" s="3">
        <v>1.161</v>
      </c>
      <c r="BV68" s="3">
        <v>1.964</v>
      </c>
      <c r="BW68" s="3">
        <v>0.05</v>
      </c>
      <c r="BX68" s="3">
        <v>0.25</v>
      </c>
      <c r="BY68" s="3">
        <v>0.21</v>
      </c>
      <c r="BZ68" s="3">
        <v>0.85599999999999998</v>
      </c>
    </row>
    <row r="69" spans="1:78" x14ac:dyDescent="0.2">
      <c r="A69" s="3">
        <v>86</v>
      </c>
      <c r="B69" s="3" t="s">
        <v>126</v>
      </c>
      <c r="C69" s="9">
        <v>44775</v>
      </c>
      <c r="D69" s="3" t="s">
        <v>107</v>
      </c>
      <c r="E69" s="4" t="s">
        <v>111</v>
      </c>
      <c r="F69" s="4" t="s">
        <v>151</v>
      </c>
      <c r="G69" s="4" t="s">
        <v>154</v>
      </c>
      <c r="H69" s="6">
        <v>1.016</v>
      </c>
      <c r="I69" s="6">
        <v>6.87</v>
      </c>
      <c r="J69" s="6">
        <v>36.4</v>
      </c>
      <c r="K69" s="6">
        <v>47.7</v>
      </c>
      <c r="L69" s="6">
        <v>15.9</v>
      </c>
      <c r="M69" s="4" t="s">
        <v>0</v>
      </c>
      <c r="N69" s="4" t="s">
        <v>151</v>
      </c>
      <c r="O69" s="3">
        <v>40</v>
      </c>
      <c r="P69" s="4" t="s">
        <v>50</v>
      </c>
      <c r="Q69" s="4" t="s">
        <v>0</v>
      </c>
      <c r="R69" s="4" t="s">
        <v>164</v>
      </c>
      <c r="S69" s="17" t="s">
        <v>328</v>
      </c>
      <c r="T69" s="4" t="s">
        <v>315</v>
      </c>
      <c r="U69" s="4" t="s">
        <v>35</v>
      </c>
      <c r="V69" s="4">
        <v>10</v>
      </c>
      <c r="W69" s="4">
        <v>0.7</v>
      </c>
      <c r="X69" s="3">
        <v>0.80500000000000005</v>
      </c>
      <c r="Y69" s="6">
        <v>0.125</v>
      </c>
      <c r="Z69" s="19">
        <v>12.9</v>
      </c>
      <c r="AA69" s="3">
        <v>0.85899999999999999</v>
      </c>
      <c r="AB69" s="4" t="s">
        <v>11</v>
      </c>
      <c r="AC69" s="4">
        <v>4.7</v>
      </c>
      <c r="AD69" s="4">
        <v>0.3</v>
      </c>
      <c r="AE69" s="4">
        <v>238</v>
      </c>
      <c r="AF69" s="4">
        <v>8</v>
      </c>
      <c r="AG69" s="4" t="s">
        <v>145</v>
      </c>
      <c r="AH69" s="4">
        <v>8</v>
      </c>
      <c r="AI69" s="19">
        <v>9</v>
      </c>
      <c r="AJ69" s="20">
        <v>3.92</v>
      </c>
      <c r="AK69" s="20">
        <f>All_data!$AI69/All_data!$AJ69</f>
        <v>2.295918367346939</v>
      </c>
      <c r="AL69" s="4" t="s">
        <v>39</v>
      </c>
      <c r="AM69" s="3">
        <v>1475</v>
      </c>
      <c r="AN69" s="3">
        <v>5</v>
      </c>
      <c r="AO69" s="2" t="s">
        <v>190</v>
      </c>
      <c r="AP69" s="2" t="s">
        <v>145</v>
      </c>
      <c r="AQ69" s="3" t="s">
        <v>145</v>
      </c>
      <c r="AR69" s="3" t="s">
        <v>292</v>
      </c>
      <c r="AS69" s="4" t="s">
        <v>239</v>
      </c>
      <c r="AT69" s="5" t="s">
        <v>241</v>
      </c>
      <c r="AU69" s="4">
        <v>6.51</v>
      </c>
      <c r="AV69" s="3">
        <v>0.21099999999999999</v>
      </c>
      <c r="AW69" s="4" t="s">
        <v>145</v>
      </c>
      <c r="AX69" s="4" t="s">
        <v>270</v>
      </c>
      <c r="AY69" s="3">
        <v>21</v>
      </c>
      <c r="AZ69" s="6" t="s">
        <v>277</v>
      </c>
      <c r="BA69" s="4" t="s">
        <v>274</v>
      </c>
      <c r="BB69" s="4">
        <v>119</v>
      </c>
      <c r="BC69" s="3">
        <v>900</v>
      </c>
      <c r="BD69" s="4" t="s">
        <v>370</v>
      </c>
      <c r="BE69" s="7">
        <v>5</v>
      </c>
      <c r="BF69" s="7">
        <v>12</v>
      </c>
      <c r="BG69" s="7">
        <v>7</v>
      </c>
      <c r="BH69" s="4">
        <v>0</v>
      </c>
      <c r="BI69" s="4">
        <v>27</v>
      </c>
      <c r="BJ69" s="4">
        <v>22</v>
      </c>
      <c r="BK69" s="4">
        <v>200</v>
      </c>
      <c r="BL69" s="4" t="s">
        <v>64</v>
      </c>
      <c r="BM69" s="4" t="s">
        <v>0</v>
      </c>
      <c r="BN69" s="4" t="s">
        <v>114</v>
      </c>
      <c r="BO69" s="4" t="s">
        <v>411</v>
      </c>
      <c r="BP69" s="28" t="s">
        <v>387</v>
      </c>
      <c r="BQ69" s="3">
        <v>1.091</v>
      </c>
      <c r="BR69" s="3">
        <v>0.224</v>
      </c>
      <c r="BS69" s="8">
        <v>0.217</v>
      </c>
      <c r="BT69" s="3">
        <v>0.59099999999999997</v>
      </c>
      <c r="BU69" s="3">
        <v>0.54600000000000004</v>
      </c>
      <c r="BV69" s="3">
        <v>1.137</v>
      </c>
      <c r="BW69" s="3">
        <v>0.08</v>
      </c>
      <c r="BX69" s="3">
        <v>0.33</v>
      </c>
      <c r="BY69" s="3">
        <v>0.30199999999999999</v>
      </c>
      <c r="BZ69" s="3">
        <v>0.92300000000000004</v>
      </c>
    </row>
    <row r="70" spans="1:78" x14ac:dyDescent="0.2">
      <c r="A70" s="3">
        <v>87</v>
      </c>
      <c r="B70" s="3" t="s">
        <v>126</v>
      </c>
      <c r="C70" s="9">
        <v>44781</v>
      </c>
      <c r="D70" s="3" t="s">
        <v>108</v>
      </c>
      <c r="E70" s="4" t="s">
        <v>111</v>
      </c>
      <c r="F70" s="4" t="s">
        <v>151</v>
      </c>
      <c r="G70" s="4" t="s">
        <v>154</v>
      </c>
      <c r="H70" s="6">
        <v>1.016</v>
      </c>
      <c r="I70" s="6">
        <v>6.87</v>
      </c>
      <c r="J70" s="6">
        <v>36.4</v>
      </c>
      <c r="K70" s="6">
        <v>47.7</v>
      </c>
      <c r="L70" s="6">
        <v>15.9</v>
      </c>
      <c r="M70" s="4" t="s">
        <v>0</v>
      </c>
      <c r="N70" s="4" t="s">
        <v>151</v>
      </c>
      <c r="O70" s="3">
        <v>40</v>
      </c>
      <c r="P70" s="4" t="s">
        <v>50</v>
      </c>
      <c r="Q70" s="4" t="s">
        <v>0</v>
      </c>
      <c r="R70" s="4" t="s">
        <v>170</v>
      </c>
      <c r="S70" s="17" t="s">
        <v>328</v>
      </c>
      <c r="T70" s="4" t="s">
        <v>320</v>
      </c>
      <c r="U70" s="4" t="s">
        <v>35</v>
      </c>
      <c r="V70" s="4">
        <v>11</v>
      </c>
      <c r="W70" s="4">
        <v>0.7</v>
      </c>
      <c r="X70" s="3">
        <v>0.82</v>
      </c>
      <c r="Y70" s="6">
        <v>0.125</v>
      </c>
      <c r="Z70" s="19">
        <v>13.6</v>
      </c>
      <c r="AA70" s="3">
        <v>0.85899999999999999</v>
      </c>
      <c r="AB70" s="4" t="s">
        <v>11</v>
      </c>
      <c r="AC70" s="4">
        <v>4.7</v>
      </c>
      <c r="AD70" s="4">
        <v>0.3</v>
      </c>
      <c r="AE70" s="4">
        <v>238</v>
      </c>
      <c r="AF70" s="4">
        <v>8</v>
      </c>
      <c r="AG70" s="4" t="s">
        <v>145</v>
      </c>
      <c r="AH70" s="4">
        <v>8</v>
      </c>
      <c r="AI70" s="19">
        <v>10</v>
      </c>
      <c r="AJ70" s="20">
        <v>3.72</v>
      </c>
      <c r="AK70" s="20">
        <f>All_data!$AI70/All_data!$AJ70</f>
        <v>2.6881720430107525</v>
      </c>
      <c r="AL70" s="4" t="s">
        <v>39</v>
      </c>
      <c r="AM70" s="3">
        <v>1475</v>
      </c>
      <c r="AN70" s="3">
        <v>5</v>
      </c>
      <c r="AO70" s="2" t="s">
        <v>190</v>
      </c>
      <c r="AP70" s="2" t="s">
        <v>145</v>
      </c>
      <c r="AQ70" s="3" t="s">
        <v>145</v>
      </c>
      <c r="AR70" s="3" t="s">
        <v>292</v>
      </c>
      <c r="AS70" s="4" t="s">
        <v>239</v>
      </c>
      <c r="AT70" s="5" t="s">
        <v>241</v>
      </c>
      <c r="AU70" s="4">
        <v>6.51</v>
      </c>
      <c r="AV70" s="3">
        <v>0.21</v>
      </c>
      <c r="AW70" s="4" t="s">
        <v>145</v>
      </c>
      <c r="AX70" s="4" t="s">
        <v>270</v>
      </c>
      <c r="AY70" s="3">
        <v>21</v>
      </c>
      <c r="AZ70" s="6" t="s">
        <v>280</v>
      </c>
      <c r="BA70" s="4" t="s">
        <v>274</v>
      </c>
      <c r="BB70" s="4">
        <v>10</v>
      </c>
      <c r="BC70" s="3">
        <v>900</v>
      </c>
      <c r="BD70" s="4" t="s">
        <v>370</v>
      </c>
      <c r="BE70" s="7">
        <v>5</v>
      </c>
      <c r="BF70" s="7">
        <v>12</v>
      </c>
      <c r="BG70" s="7">
        <v>7</v>
      </c>
      <c r="BH70" s="4">
        <v>0</v>
      </c>
      <c r="BI70" s="4">
        <v>33</v>
      </c>
      <c r="BJ70" s="4">
        <v>28</v>
      </c>
      <c r="BK70" s="4">
        <v>200</v>
      </c>
      <c r="BL70" s="4" t="s">
        <v>64</v>
      </c>
      <c r="BM70" s="4" t="s">
        <v>0</v>
      </c>
      <c r="BN70" s="4" t="s">
        <v>114</v>
      </c>
      <c r="BO70" s="4" t="s">
        <v>411</v>
      </c>
      <c r="BP70" s="28" t="s">
        <v>387</v>
      </c>
      <c r="BQ70" s="3">
        <v>1.0940000000000001</v>
      </c>
      <c r="BR70" s="8">
        <v>0.23</v>
      </c>
      <c r="BS70" s="8">
        <v>0.218</v>
      </c>
      <c r="BT70" s="3">
        <v>0.63100000000000001</v>
      </c>
      <c r="BU70" s="3">
        <v>0.44500000000000001</v>
      </c>
      <c r="BV70" s="3">
        <v>1.0760000000000001</v>
      </c>
      <c r="BW70" s="3">
        <v>7.0000000000000007E-2</v>
      </c>
      <c r="BX70" s="3">
        <v>0.34</v>
      </c>
      <c r="BY70" s="3">
        <v>0.30399999999999999</v>
      </c>
      <c r="BZ70" s="3">
        <v>0.91800000000000004</v>
      </c>
    </row>
    <row r="71" spans="1:78" x14ac:dyDescent="0.2">
      <c r="A71" s="3">
        <v>88</v>
      </c>
      <c r="B71" s="3" t="s">
        <v>126</v>
      </c>
      <c r="C71" s="9">
        <v>44791</v>
      </c>
      <c r="D71" s="3" t="s">
        <v>104</v>
      </c>
      <c r="E71" s="4" t="s">
        <v>63</v>
      </c>
      <c r="F71" s="4" t="s">
        <v>151</v>
      </c>
      <c r="G71" s="4" t="s">
        <v>154</v>
      </c>
      <c r="H71" s="6">
        <v>1.0820000000000001</v>
      </c>
      <c r="I71" s="6">
        <v>5.88</v>
      </c>
      <c r="J71" s="6">
        <v>36.4</v>
      </c>
      <c r="K71" s="6">
        <v>47.7</v>
      </c>
      <c r="L71" s="6">
        <v>15.9</v>
      </c>
      <c r="M71" s="4" t="s">
        <v>148</v>
      </c>
      <c r="N71" s="4" t="s">
        <v>151</v>
      </c>
      <c r="O71" s="3">
        <v>40</v>
      </c>
      <c r="P71" s="4" t="s">
        <v>50</v>
      </c>
      <c r="Q71" s="4" t="s">
        <v>0</v>
      </c>
      <c r="R71" s="4" t="s">
        <v>164</v>
      </c>
      <c r="S71" s="17" t="s">
        <v>328</v>
      </c>
      <c r="T71" s="4" t="s">
        <v>315</v>
      </c>
      <c r="U71" s="4" t="s">
        <v>35</v>
      </c>
      <c r="V71" s="4">
        <v>6</v>
      </c>
      <c r="W71" s="4">
        <v>0.7</v>
      </c>
      <c r="X71" s="3">
        <v>0.97</v>
      </c>
      <c r="Y71" s="6">
        <v>0.125</v>
      </c>
      <c r="Z71" s="19">
        <v>19.899999999999999</v>
      </c>
      <c r="AA71" s="3">
        <v>0.85899999999999999</v>
      </c>
      <c r="AB71" s="4" t="s">
        <v>11</v>
      </c>
      <c r="AC71" s="4">
        <v>4.7</v>
      </c>
      <c r="AD71" s="4">
        <v>0.3</v>
      </c>
      <c r="AE71" s="4">
        <v>238</v>
      </c>
      <c r="AF71" s="4">
        <v>8</v>
      </c>
      <c r="AG71" s="4" t="s">
        <v>145</v>
      </c>
      <c r="AH71" s="4">
        <v>6</v>
      </c>
      <c r="AI71" s="19">
        <v>7.4</v>
      </c>
      <c r="AJ71" s="20">
        <v>4.74</v>
      </c>
      <c r="AK71" s="20">
        <f>All_data!$AI71/All_data!$AJ71</f>
        <v>1.5611814345991561</v>
      </c>
      <c r="AL71" s="4" t="s">
        <v>39</v>
      </c>
      <c r="AM71" s="3">
        <v>1475</v>
      </c>
      <c r="AN71" s="3">
        <v>5</v>
      </c>
      <c r="AO71" s="2" t="s">
        <v>190</v>
      </c>
      <c r="AP71" s="2" t="s">
        <v>145</v>
      </c>
      <c r="AQ71" s="3" t="s">
        <v>145</v>
      </c>
      <c r="AR71" s="3" t="s">
        <v>292</v>
      </c>
      <c r="AS71" s="4" t="s">
        <v>231</v>
      </c>
      <c r="AT71" s="5" t="s">
        <v>242</v>
      </c>
      <c r="AU71" s="4">
        <v>3.411</v>
      </c>
      <c r="AV71" s="3">
        <v>0.23499999999999999</v>
      </c>
      <c r="AW71" s="4" t="s">
        <v>145</v>
      </c>
      <c r="AX71" s="4" t="s">
        <v>134</v>
      </c>
      <c r="AY71" s="3">
        <v>14</v>
      </c>
      <c r="AZ71" s="6" t="s">
        <v>280</v>
      </c>
      <c r="BA71" s="4" t="s">
        <v>274</v>
      </c>
      <c r="BB71" s="4">
        <v>148</v>
      </c>
      <c r="BC71" s="3">
        <v>800</v>
      </c>
      <c r="BD71" s="4" t="s">
        <v>371</v>
      </c>
      <c r="BE71" s="7">
        <v>2</v>
      </c>
      <c r="BF71" s="7">
        <v>8</v>
      </c>
      <c r="BG71" s="7">
        <v>6</v>
      </c>
      <c r="BH71" s="4">
        <v>0</v>
      </c>
      <c r="BI71" s="4">
        <v>63</v>
      </c>
      <c r="BJ71" s="4">
        <v>9</v>
      </c>
      <c r="BK71" s="4">
        <v>200</v>
      </c>
      <c r="BL71" s="4" t="s">
        <v>64</v>
      </c>
      <c r="BM71" s="4" t="s">
        <v>0</v>
      </c>
      <c r="BN71" s="4" t="s">
        <v>114</v>
      </c>
      <c r="BO71" s="4" t="s">
        <v>411</v>
      </c>
      <c r="BP71" s="28" t="s">
        <v>386</v>
      </c>
      <c r="BQ71" s="3">
        <v>1.069</v>
      </c>
      <c r="BR71" s="3">
        <v>0.42799999999999999</v>
      </c>
      <c r="BS71" s="8">
        <v>0.52700000000000002</v>
      </c>
      <c r="BT71" s="3">
        <v>0.316</v>
      </c>
      <c r="BU71" s="3">
        <v>0.23799999999999999</v>
      </c>
      <c r="BV71" s="3">
        <v>0.55400000000000005</v>
      </c>
      <c r="BW71" s="3">
        <v>0.08</v>
      </c>
      <c r="BX71" s="3">
        <v>0.44</v>
      </c>
      <c r="BY71" s="3">
        <v>0.29199999999999998</v>
      </c>
      <c r="BZ71" s="3">
        <v>1.1639999999999999</v>
      </c>
    </row>
    <row r="72" spans="1:78" x14ac:dyDescent="0.2">
      <c r="A72" s="3">
        <v>89</v>
      </c>
      <c r="B72" s="3" t="s">
        <v>126</v>
      </c>
      <c r="C72" s="9">
        <v>44795</v>
      </c>
      <c r="D72" s="3" t="s">
        <v>109</v>
      </c>
      <c r="E72" s="4" t="s">
        <v>111</v>
      </c>
      <c r="F72" s="4" t="s">
        <v>151</v>
      </c>
      <c r="G72" s="4" t="s">
        <v>154</v>
      </c>
      <c r="H72" s="6">
        <v>1.016</v>
      </c>
      <c r="I72" s="6">
        <v>6.87</v>
      </c>
      <c r="J72" s="6">
        <v>36.4</v>
      </c>
      <c r="K72" s="6">
        <v>47.7</v>
      </c>
      <c r="L72" s="6">
        <v>15.9</v>
      </c>
      <c r="M72" s="4" t="s">
        <v>0</v>
      </c>
      <c r="N72" s="4" t="s">
        <v>151</v>
      </c>
      <c r="O72" s="3">
        <v>40</v>
      </c>
      <c r="P72" s="4" t="s">
        <v>50</v>
      </c>
      <c r="Q72" s="4" t="s">
        <v>0</v>
      </c>
      <c r="R72" s="4" t="s">
        <v>168</v>
      </c>
      <c r="S72" s="17" t="s">
        <v>328</v>
      </c>
      <c r="T72" s="4" t="s">
        <v>319</v>
      </c>
      <c r="U72" s="4" t="s">
        <v>35</v>
      </c>
      <c r="V72" s="4">
        <v>12</v>
      </c>
      <c r="W72" s="4">
        <v>0.7</v>
      </c>
      <c r="X72" s="3">
        <v>0.89</v>
      </c>
      <c r="Y72" s="6">
        <v>0.125</v>
      </c>
      <c r="Z72" s="19">
        <v>20.5</v>
      </c>
      <c r="AA72" s="3">
        <v>0.85899999999999999</v>
      </c>
      <c r="AB72" s="4" t="s">
        <v>11</v>
      </c>
      <c r="AC72" s="4">
        <v>4.7</v>
      </c>
      <c r="AD72" s="4">
        <v>0.3</v>
      </c>
      <c r="AE72" s="4">
        <v>238</v>
      </c>
      <c r="AF72" s="4">
        <v>8</v>
      </c>
      <c r="AG72" s="4" t="s">
        <v>145</v>
      </c>
      <c r="AH72" s="4">
        <v>8</v>
      </c>
      <c r="AI72" s="19">
        <v>6.9</v>
      </c>
      <c r="AJ72" s="20">
        <v>5.39</v>
      </c>
      <c r="AK72" s="20">
        <f>All_data!$AI72/All_data!$AJ72</f>
        <v>1.280148423005566</v>
      </c>
      <c r="AL72" s="4" t="s">
        <v>39</v>
      </c>
      <c r="AM72" s="3">
        <v>1475</v>
      </c>
      <c r="AN72" s="3">
        <v>5</v>
      </c>
      <c r="AO72" s="2" t="s">
        <v>190</v>
      </c>
      <c r="AP72" s="2" t="s">
        <v>145</v>
      </c>
      <c r="AQ72" s="3" t="s">
        <v>145</v>
      </c>
      <c r="AR72" s="3" t="s">
        <v>292</v>
      </c>
      <c r="AS72" s="4" t="s">
        <v>239</v>
      </c>
      <c r="AT72" s="5" t="s">
        <v>241</v>
      </c>
      <c r="AU72" s="4">
        <v>6.51</v>
      </c>
      <c r="AV72" s="3">
        <v>0.20699999999999999</v>
      </c>
      <c r="AW72" s="4" t="s">
        <v>145</v>
      </c>
      <c r="AX72" s="4" t="s">
        <v>269</v>
      </c>
      <c r="AY72" s="3">
        <v>21</v>
      </c>
      <c r="AZ72" s="6" t="s">
        <v>277</v>
      </c>
      <c r="BA72" s="4" t="s">
        <v>274</v>
      </c>
      <c r="BB72" s="4">
        <v>55</v>
      </c>
      <c r="BC72" s="3">
        <v>800</v>
      </c>
      <c r="BD72" s="4" t="s">
        <v>371</v>
      </c>
      <c r="BE72" s="7">
        <v>5</v>
      </c>
      <c r="BF72" s="7">
        <v>12</v>
      </c>
      <c r="BG72" s="7">
        <v>7</v>
      </c>
      <c r="BH72" s="4">
        <v>0</v>
      </c>
      <c r="BI72" s="4">
        <v>47</v>
      </c>
      <c r="BJ72" s="4">
        <v>13</v>
      </c>
      <c r="BK72" s="4">
        <v>200</v>
      </c>
      <c r="BL72" s="4" t="s">
        <v>64</v>
      </c>
      <c r="BM72" s="4" t="s">
        <v>0</v>
      </c>
      <c r="BN72" s="4" t="s">
        <v>114</v>
      </c>
      <c r="BO72" s="4" t="s">
        <v>411</v>
      </c>
      <c r="BP72" s="28" t="s">
        <v>387</v>
      </c>
      <c r="BQ72" s="3">
        <v>1.0780000000000001</v>
      </c>
      <c r="BR72" s="3">
        <v>0.28699999999999998</v>
      </c>
      <c r="BS72" s="8">
        <v>0.33800000000000002</v>
      </c>
      <c r="BT72" s="3">
        <v>0.35</v>
      </c>
      <c r="BU72" s="3">
        <v>0.77800000000000002</v>
      </c>
      <c r="BV72" s="3">
        <v>1.1279999999999999</v>
      </c>
      <c r="BW72" s="3">
        <v>0.05</v>
      </c>
      <c r="BX72" s="3">
        <v>0.38</v>
      </c>
      <c r="BY72" s="3">
        <v>0.246</v>
      </c>
      <c r="BZ72" s="3">
        <v>1.0760000000000001</v>
      </c>
    </row>
    <row r="73" spans="1:78" x14ac:dyDescent="0.2">
      <c r="A73" s="3">
        <v>90</v>
      </c>
      <c r="B73" s="3" t="s">
        <v>126</v>
      </c>
      <c r="C73" s="9">
        <v>44802</v>
      </c>
      <c r="D73" s="3" t="s">
        <v>106</v>
      </c>
      <c r="E73" s="4" t="s">
        <v>111</v>
      </c>
      <c r="F73" s="4" t="s">
        <v>151</v>
      </c>
      <c r="G73" s="4" t="s">
        <v>154</v>
      </c>
      <c r="H73" s="6">
        <v>1.016</v>
      </c>
      <c r="I73" s="6">
        <v>6.87</v>
      </c>
      <c r="J73" s="6">
        <v>36.4</v>
      </c>
      <c r="K73" s="6">
        <v>47.7</v>
      </c>
      <c r="L73" s="6">
        <v>15.9</v>
      </c>
      <c r="M73" s="4" t="s">
        <v>0</v>
      </c>
      <c r="N73" s="4" t="s">
        <v>151</v>
      </c>
      <c r="O73" s="3">
        <v>40</v>
      </c>
      <c r="P73" s="4" t="s">
        <v>50</v>
      </c>
      <c r="Q73" s="4" t="s">
        <v>172</v>
      </c>
      <c r="R73" s="4" t="s">
        <v>164</v>
      </c>
      <c r="S73" s="17" t="s">
        <v>328</v>
      </c>
      <c r="T73" s="4" t="s">
        <v>315</v>
      </c>
      <c r="U73" s="4" t="s">
        <v>35</v>
      </c>
      <c r="V73" s="4">
        <v>3</v>
      </c>
      <c r="W73" s="4">
        <v>0.7</v>
      </c>
      <c r="X73" s="3">
        <v>0.93500000000000005</v>
      </c>
      <c r="Y73" s="6">
        <v>0.125</v>
      </c>
      <c r="Z73" s="19">
        <v>15.4</v>
      </c>
      <c r="AA73" s="3">
        <v>0.85899999999999999</v>
      </c>
      <c r="AB73" s="4" t="s">
        <v>11</v>
      </c>
      <c r="AC73" s="4">
        <v>4.7</v>
      </c>
      <c r="AD73" s="4">
        <v>0.3</v>
      </c>
      <c r="AE73" s="4">
        <v>238</v>
      </c>
      <c r="AF73" s="4">
        <v>8</v>
      </c>
      <c r="AG73" s="4" t="s">
        <v>145</v>
      </c>
      <c r="AH73" s="4">
        <v>8</v>
      </c>
      <c r="AI73" s="19">
        <v>12.1</v>
      </c>
      <c r="AJ73" s="20">
        <v>4.46</v>
      </c>
      <c r="AK73" s="20">
        <f>All_data!$AI73/All_data!$AJ73</f>
        <v>2.7130044843049328</v>
      </c>
      <c r="AL73" s="4" t="s">
        <v>39</v>
      </c>
      <c r="AM73" s="3">
        <v>1475</v>
      </c>
      <c r="AN73" s="3">
        <v>5</v>
      </c>
      <c r="AO73" s="2" t="s">
        <v>190</v>
      </c>
      <c r="AP73" s="2" t="s">
        <v>145</v>
      </c>
      <c r="AQ73" s="3" t="s">
        <v>145</v>
      </c>
      <c r="AR73" s="3" t="s">
        <v>292</v>
      </c>
      <c r="AS73" s="4" t="s">
        <v>239</v>
      </c>
      <c r="AT73" s="5" t="s">
        <v>241</v>
      </c>
      <c r="AU73" s="4">
        <v>6.51</v>
      </c>
      <c r="AV73" s="3">
        <v>0.214</v>
      </c>
      <c r="AW73" s="4" t="s">
        <v>145</v>
      </c>
      <c r="AX73" s="4" t="s">
        <v>269</v>
      </c>
      <c r="AY73" s="3">
        <v>21</v>
      </c>
      <c r="AZ73" s="6" t="s">
        <v>277</v>
      </c>
      <c r="BA73" s="4" t="s">
        <v>274</v>
      </c>
      <c r="BB73" s="4">
        <v>119</v>
      </c>
      <c r="BC73" s="3">
        <v>900</v>
      </c>
      <c r="BD73" s="4" t="s">
        <v>370</v>
      </c>
      <c r="BE73" s="7">
        <v>5</v>
      </c>
      <c r="BF73" s="7">
        <v>12</v>
      </c>
      <c r="BG73" s="7">
        <v>7</v>
      </c>
      <c r="BH73" s="4">
        <v>0</v>
      </c>
      <c r="BI73" s="4">
        <v>54</v>
      </c>
      <c r="BJ73" s="4">
        <v>49</v>
      </c>
      <c r="BK73" s="4">
        <v>200</v>
      </c>
      <c r="BL73" s="4" t="s">
        <v>64</v>
      </c>
      <c r="BM73" s="4" t="s">
        <v>0</v>
      </c>
      <c r="BN73" s="4" t="s">
        <v>114</v>
      </c>
      <c r="BO73" s="4" t="s">
        <v>411</v>
      </c>
      <c r="BP73" s="28" t="s">
        <v>387</v>
      </c>
      <c r="BQ73" s="3">
        <v>1.097</v>
      </c>
      <c r="BR73" s="3">
        <v>0.24399999999999999</v>
      </c>
      <c r="BS73" s="8">
        <v>0.19700000000000001</v>
      </c>
      <c r="BT73" s="3">
        <v>0.745</v>
      </c>
      <c r="BU73" s="3">
        <v>0.36199999999999999</v>
      </c>
      <c r="BV73" s="3">
        <v>1.107</v>
      </c>
      <c r="BW73" s="3">
        <v>0.06</v>
      </c>
      <c r="BX73" s="3">
        <v>0.35</v>
      </c>
      <c r="BY73" s="3">
        <v>0.32100000000000001</v>
      </c>
      <c r="BZ73" s="3">
        <v>0.91500000000000004</v>
      </c>
    </row>
    <row r="74" spans="1:78" x14ac:dyDescent="0.2">
      <c r="A74" s="3">
        <v>91</v>
      </c>
      <c r="B74" s="3" t="s">
        <v>126</v>
      </c>
      <c r="C74" s="9">
        <v>44826</v>
      </c>
      <c r="D74" s="3" t="s">
        <v>113</v>
      </c>
      <c r="E74" s="4" t="s">
        <v>111</v>
      </c>
      <c r="F74" s="4" t="s">
        <v>151</v>
      </c>
      <c r="G74" s="4" t="s">
        <v>154</v>
      </c>
      <c r="H74" s="6">
        <v>1.016</v>
      </c>
      <c r="I74" s="6">
        <v>6.87</v>
      </c>
      <c r="J74" s="6">
        <v>36.4</v>
      </c>
      <c r="K74" s="6">
        <v>47.7</v>
      </c>
      <c r="L74" s="6">
        <v>15.9</v>
      </c>
      <c r="M74" s="4" t="s">
        <v>0</v>
      </c>
      <c r="N74" s="4" t="s">
        <v>158</v>
      </c>
      <c r="O74" s="3">
        <v>40</v>
      </c>
      <c r="P74" s="4" t="s">
        <v>86</v>
      </c>
      <c r="Q74" s="4" t="s">
        <v>0</v>
      </c>
      <c r="R74" s="4" t="s">
        <v>164</v>
      </c>
      <c r="S74" s="17" t="s">
        <v>328</v>
      </c>
      <c r="T74" s="4" t="s">
        <v>315</v>
      </c>
      <c r="U74" s="4" t="s">
        <v>35</v>
      </c>
      <c r="V74" s="4">
        <v>11</v>
      </c>
      <c r="W74" s="4">
        <v>0.7</v>
      </c>
      <c r="X74" s="3">
        <v>0.85</v>
      </c>
      <c r="Y74" s="6">
        <v>0.1125</v>
      </c>
      <c r="Z74" s="19">
        <v>17.7</v>
      </c>
      <c r="AA74" s="3">
        <v>1.1519999999999999</v>
      </c>
      <c r="AB74" s="4" t="s">
        <v>11</v>
      </c>
      <c r="AC74" s="4">
        <v>3</v>
      </c>
      <c r="AD74" s="4">
        <v>0.3</v>
      </c>
      <c r="AE74" s="4">
        <v>180</v>
      </c>
      <c r="AF74" s="4">
        <v>8</v>
      </c>
      <c r="AG74" s="4" t="s">
        <v>145</v>
      </c>
      <c r="AH74" s="4">
        <v>6</v>
      </c>
      <c r="AI74" s="19">
        <v>7.4</v>
      </c>
      <c r="AJ74" s="20">
        <v>3.77</v>
      </c>
      <c r="AK74" s="20">
        <f>All_data!$AI74/All_data!$AJ74</f>
        <v>1.9628647214854111</v>
      </c>
      <c r="AL74" s="4" t="s">
        <v>39</v>
      </c>
      <c r="AM74" s="3">
        <v>1475</v>
      </c>
      <c r="AN74" s="3">
        <v>5</v>
      </c>
      <c r="AO74" s="2" t="s">
        <v>190</v>
      </c>
      <c r="AP74" s="2" t="s">
        <v>145</v>
      </c>
      <c r="AQ74" s="3" t="s">
        <v>145</v>
      </c>
      <c r="AR74" s="3" t="s">
        <v>292</v>
      </c>
      <c r="AS74" s="4" t="s">
        <v>243</v>
      </c>
      <c r="AT74" s="5" t="s">
        <v>244</v>
      </c>
      <c r="AU74" s="4">
        <v>5.4720000000000004</v>
      </c>
      <c r="AV74" s="3">
        <v>0.215</v>
      </c>
      <c r="AW74" s="4" t="s">
        <v>114</v>
      </c>
      <c r="AX74" s="4" t="s">
        <v>134</v>
      </c>
      <c r="AY74" s="3">
        <v>10.5</v>
      </c>
      <c r="AZ74" s="6" t="s">
        <v>279</v>
      </c>
      <c r="BA74" s="4" t="s">
        <v>274</v>
      </c>
      <c r="BB74" s="4">
        <v>165</v>
      </c>
      <c r="BC74" s="3">
        <v>900</v>
      </c>
      <c r="BD74" s="4" t="s">
        <v>372</v>
      </c>
      <c r="BE74" s="7">
        <v>2</v>
      </c>
      <c r="BF74" s="7">
        <v>20</v>
      </c>
      <c r="BG74" s="7">
        <v>18</v>
      </c>
      <c r="BH74" s="4">
        <v>0</v>
      </c>
      <c r="BI74" s="4">
        <v>32</v>
      </c>
      <c r="BJ74" s="4">
        <v>27</v>
      </c>
      <c r="BK74" s="4">
        <v>200</v>
      </c>
      <c r="BL74" s="4" t="s">
        <v>64</v>
      </c>
      <c r="BM74" s="4" t="s">
        <v>0</v>
      </c>
      <c r="BN74" s="4" t="s">
        <v>114</v>
      </c>
      <c r="BO74" s="4" t="s">
        <v>411</v>
      </c>
      <c r="BP74" s="28" t="s">
        <v>387</v>
      </c>
      <c r="BQ74" s="3">
        <v>1.0649999999999999</v>
      </c>
      <c r="BR74" s="3">
        <v>0.36899999999999999</v>
      </c>
      <c r="BS74" s="3">
        <v>0.42499999999999999</v>
      </c>
      <c r="BT74" s="3">
        <v>0.39500000000000002</v>
      </c>
      <c r="BU74" s="3">
        <v>0.249</v>
      </c>
      <c r="BV74" s="3">
        <v>0.64400000000000002</v>
      </c>
      <c r="BW74" s="3">
        <v>0.09</v>
      </c>
      <c r="BX74" s="3">
        <v>0.47</v>
      </c>
      <c r="BY74" s="3">
        <v>0.29499999999999998</v>
      </c>
      <c r="BZ74" s="3">
        <v>0.91700000000000004</v>
      </c>
    </row>
    <row r="75" spans="1:78" x14ac:dyDescent="0.2">
      <c r="A75" s="3">
        <v>93</v>
      </c>
      <c r="B75" s="3" t="s">
        <v>126</v>
      </c>
      <c r="C75" s="9">
        <v>44840</v>
      </c>
      <c r="D75" s="3" t="s">
        <v>112</v>
      </c>
      <c r="E75" s="4" t="s">
        <v>111</v>
      </c>
      <c r="F75" s="4" t="s">
        <v>151</v>
      </c>
      <c r="G75" s="4" t="s">
        <v>154</v>
      </c>
      <c r="H75" s="6">
        <v>1.016</v>
      </c>
      <c r="I75" s="6">
        <v>6.87</v>
      </c>
      <c r="J75" s="6">
        <v>36.4</v>
      </c>
      <c r="K75" s="6">
        <v>47.7</v>
      </c>
      <c r="L75" s="6">
        <v>15.9</v>
      </c>
      <c r="M75" s="4" t="s">
        <v>0</v>
      </c>
      <c r="N75" s="4" t="s">
        <v>158</v>
      </c>
      <c r="O75" s="3">
        <v>40</v>
      </c>
      <c r="P75" s="4" t="s">
        <v>86</v>
      </c>
      <c r="Q75" s="4" t="s">
        <v>0</v>
      </c>
      <c r="R75" s="4" t="s">
        <v>164</v>
      </c>
      <c r="S75" s="17" t="s">
        <v>328</v>
      </c>
      <c r="T75" s="4" t="s">
        <v>315</v>
      </c>
      <c r="U75" s="4" t="s">
        <v>35</v>
      </c>
      <c r="V75" s="4">
        <v>4</v>
      </c>
      <c r="W75" s="4">
        <v>0.7</v>
      </c>
      <c r="X75" s="3">
        <v>0.875</v>
      </c>
      <c r="Y75" s="6">
        <v>0.1125</v>
      </c>
      <c r="Z75" s="19">
        <v>30.3</v>
      </c>
      <c r="AA75" s="3">
        <v>1.1519999999999999</v>
      </c>
      <c r="AB75" s="4" t="s">
        <v>11</v>
      </c>
      <c r="AC75" s="4">
        <v>3</v>
      </c>
      <c r="AD75" s="4">
        <v>0.3</v>
      </c>
      <c r="AE75" s="4">
        <v>180</v>
      </c>
      <c r="AF75" s="4">
        <v>8</v>
      </c>
      <c r="AG75" s="4" t="s">
        <v>145</v>
      </c>
      <c r="AH75" s="4">
        <v>8</v>
      </c>
      <c r="AI75" s="19">
        <v>9.1</v>
      </c>
      <c r="AJ75" s="20">
        <v>3.67</v>
      </c>
      <c r="AK75" s="20">
        <f>All_data!$AI75/All_data!$AJ75</f>
        <v>2.4795640326975477</v>
      </c>
      <c r="AL75" s="4" t="s">
        <v>39</v>
      </c>
      <c r="AM75" s="3">
        <v>1475</v>
      </c>
      <c r="AN75" s="3">
        <v>5</v>
      </c>
      <c r="AO75" s="2" t="s">
        <v>190</v>
      </c>
      <c r="AP75" s="2" t="s">
        <v>145</v>
      </c>
      <c r="AQ75" s="3" t="s">
        <v>145</v>
      </c>
      <c r="AR75" s="3" t="s">
        <v>292</v>
      </c>
      <c r="AS75" s="4" t="s">
        <v>243</v>
      </c>
      <c r="AT75" s="5" t="s">
        <v>245</v>
      </c>
      <c r="AU75" s="4">
        <v>4.3769999999999998</v>
      </c>
      <c r="AV75" s="3">
        <v>0.21099999999999999</v>
      </c>
      <c r="AW75" s="4" t="s">
        <v>114</v>
      </c>
      <c r="AX75" s="4" t="s">
        <v>134</v>
      </c>
      <c r="AY75" s="3">
        <v>21</v>
      </c>
      <c r="AZ75" s="6" t="s">
        <v>280</v>
      </c>
      <c r="BA75" s="4" t="s">
        <v>274</v>
      </c>
      <c r="BB75" s="4">
        <v>170</v>
      </c>
      <c r="BC75" s="3">
        <v>900</v>
      </c>
      <c r="BD75" s="4" t="s">
        <v>373</v>
      </c>
      <c r="BE75" s="7">
        <v>2</v>
      </c>
      <c r="BF75" s="7">
        <v>23</v>
      </c>
      <c r="BG75" s="7">
        <v>21</v>
      </c>
      <c r="BH75" s="4">
        <v>0</v>
      </c>
      <c r="BI75" s="4">
        <v>43</v>
      </c>
      <c r="BJ75" s="4">
        <v>36</v>
      </c>
      <c r="BK75" s="4">
        <v>200</v>
      </c>
      <c r="BL75" s="4" t="s">
        <v>64</v>
      </c>
      <c r="BM75" s="4" t="s">
        <v>0</v>
      </c>
      <c r="BN75" s="4" t="s">
        <v>114</v>
      </c>
      <c r="BO75" s="4" t="s">
        <v>411</v>
      </c>
      <c r="BP75" s="28" t="s">
        <v>387</v>
      </c>
      <c r="BQ75" s="3">
        <v>1.077</v>
      </c>
      <c r="BR75" s="3">
        <v>0.218</v>
      </c>
      <c r="BS75" s="3">
        <v>0.22600000000000001</v>
      </c>
      <c r="BT75" s="3">
        <v>0.68700000000000006</v>
      </c>
      <c r="BU75" s="3">
        <v>0.49099999999999999</v>
      </c>
      <c r="BV75" s="3">
        <v>1.1779999999999999</v>
      </c>
      <c r="BW75" s="3">
        <v>0.08</v>
      </c>
      <c r="BX75" s="3">
        <v>0.41</v>
      </c>
      <c r="BY75" s="3">
        <v>0.30199999999999999</v>
      </c>
      <c r="BZ75" s="3">
        <v>1.101</v>
      </c>
    </row>
    <row r="76" spans="1:78" x14ac:dyDescent="0.2">
      <c r="A76" s="3">
        <v>94</v>
      </c>
      <c r="B76" s="3" t="s">
        <v>126</v>
      </c>
      <c r="C76" s="9">
        <v>44870</v>
      </c>
      <c r="D76" s="3" t="s">
        <v>115</v>
      </c>
      <c r="E76" s="4" t="s">
        <v>111</v>
      </c>
      <c r="F76" s="4" t="s">
        <v>151</v>
      </c>
      <c r="G76" s="4" t="s">
        <v>154</v>
      </c>
      <c r="H76" s="6">
        <v>1.016</v>
      </c>
      <c r="I76" s="6">
        <v>6.87</v>
      </c>
      <c r="J76" s="6">
        <v>36.4</v>
      </c>
      <c r="K76" s="6">
        <v>47.7</v>
      </c>
      <c r="L76" s="6">
        <v>15.9</v>
      </c>
      <c r="M76" s="4" t="s">
        <v>146</v>
      </c>
      <c r="N76" s="4" t="s">
        <v>158</v>
      </c>
      <c r="O76" s="3">
        <v>40</v>
      </c>
      <c r="P76" s="4" t="s">
        <v>86</v>
      </c>
      <c r="Q76" s="4" t="s">
        <v>0</v>
      </c>
      <c r="R76" s="4" t="s">
        <v>164</v>
      </c>
      <c r="S76" s="17" t="s">
        <v>328</v>
      </c>
      <c r="T76" s="4" t="s">
        <v>315</v>
      </c>
      <c r="U76" s="4" t="s">
        <v>35</v>
      </c>
      <c r="V76" s="4">
        <v>1</v>
      </c>
      <c r="W76" s="4">
        <v>0.7</v>
      </c>
      <c r="X76" s="3">
        <v>0.98</v>
      </c>
      <c r="Y76" s="6">
        <v>0.125</v>
      </c>
      <c r="Z76" s="19">
        <v>18.899999999999999</v>
      </c>
      <c r="AA76" s="3">
        <v>1.1519999999999999</v>
      </c>
      <c r="AB76" s="4" t="s">
        <v>11</v>
      </c>
      <c r="AC76" s="4">
        <v>3</v>
      </c>
      <c r="AD76" s="4">
        <v>0.3</v>
      </c>
      <c r="AE76" s="4">
        <v>180</v>
      </c>
      <c r="AF76" s="4">
        <v>8</v>
      </c>
      <c r="AG76" s="4" t="s">
        <v>145</v>
      </c>
      <c r="AH76" s="4">
        <v>8</v>
      </c>
      <c r="AI76" s="19">
        <v>6.7</v>
      </c>
      <c r="AJ76" s="20">
        <v>4.32</v>
      </c>
      <c r="AK76" s="20">
        <f>All_data!$AI76/All_data!$AJ76</f>
        <v>1.5509259259259258</v>
      </c>
      <c r="AL76" s="4" t="s">
        <v>39</v>
      </c>
      <c r="AM76" s="3">
        <v>1475</v>
      </c>
      <c r="AN76" s="3">
        <v>5</v>
      </c>
      <c r="AO76" s="2" t="s">
        <v>190</v>
      </c>
      <c r="AP76" s="2" t="s">
        <v>145</v>
      </c>
      <c r="AQ76" s="3" t="s">
        <v>145</v>
      </c>
      <c r="AR76" s="3" t="s">
        <v>292</v>
      </c>
      <c r="AS76" s="4" t="s">
        <v>246</v>
      </c>
      <c r="AT76" s="5" t="s">
        <v>247</v>
      </c>
      <c r="AU76" s="4">
        <v>2.8140000000000001</v>
      </c>
      <c r="AV76" s="3">
        <v>0.22</v>
      </c>
      <c r="AW76" s="4" t="s">
        <v>114</v>
      </c>
      <c r="AX76" s="4" t="s">
        <v>134</v>
      </c>
      <c r="AY76" s="3">
        <v>10.5</v>
      </c>
      <c r="AZ76" s="6" t="s">
        <v>280</v>
      </c>
      <c r="BA76" s="4" t="s">
        <v>274</v>
      </c>
      <c r="BB76" s="4">
        <v>224</v>
      </c>
      <c r="BC76" s="3">
        <v>900</v>
      </c>
      <c r="BD76" s="4" t="s">
        <v>374</v>
      </c>
      <c r="BE76" s="7">
        <v>58</v>
      </c>
      <c r="BF76" s="7">
        <v>62</v>
      </c>
      <c r="BG76" s="7">
        <v>4</v>
      </c>
      <c r="BH76" s="4">
        <v>0</v>
      </c>
      <c r="BI76" s="4">
        <v>23</v>
      </c>
      <c r="BJ76" s="4">
        <v>12</v>
      </c>
      <c r="BK76" s="4">
        <v>200</v>
      </c>
      <c r="BL76" s="4" t="s">
        <v>64</v>
      </c>
      <c r="BM76" s="4" t="s">
        <v>0</v>
      </c>
      <c r="BN76" s="4" t="s">
        <v>114</v>
      </c>
      <c r="BO76" s="4" t="s">
        <v>411</v>
      </c>
      <c r="BP76" s="28" t="s">
        <v>387</v>
      </c>
      <c r="BQ76" s="3">
        <v>1.0449999999999999</v>
      </c>
      <c r="BR76" s="3">
        <v>0.23899999999999999</v>
      </c>
      <c r="BS76" s="3">
        <v>0.376</v>
      </c>
      <c r="BT76" s="3">
        <v>0.46800000000000003</v>
      </c>
      <c r="BU76" s="3">
        <v>0.379</v>
      </c>
      <c r="BV76" s="3">
        <v>0.84699999999999998</v>
      </c>
      <c r="BW76" s="3">
        <v>0.09</v>
      </c>
      <c r="BX76" s="3">
        <v>0.6</v>
      </c>
      <c r="BY76" s="3">
        <v>0.29799999999999999</v>
      </c>
      <c r="BZ76" s="3">
        <v>0.93100000000000005</v>
      </c>
    </row>
    <row r="77" spans="1:78" x14ac:dyDescent="0.2">
      <c r="A77" s="3">
        <v>95</v>
      </c>
      <c r="B77" s="3" t="s">
        <v>126</v>
      </c>
      <c r="C77" s="9">
        <v>44874</v>
      </c>
      <c r="D77" s="3" t="s">
        <v>117</v>
      </c>
      <c r="E77" s="4" t="s">
        <v>111</v>
      </c>
      <c r="F77" s="4" t="s">
        <v>151</v>
      </c>
      <c r="G77" s="4" t="s">
        <v>154</v>
      </c>
      <c r="H77" s="6">
        <v>1.016</v>
      </c>
      <c r="I77" s="6">
        <v>6.87</v>
      </c>
      <c r="J77" s="6">
        <v>36.4</v>
      </c>
      <c r="K77" s="6">
        <v>47.7</v>
      </c>
      <c r="L77" s="6">
        <v>15.9</v>
      </c>
      <c r="M77" s="4" t="s">
        <v>146</v>
      </c>
      <c r="N77" s="4" t="s">
        <v>158</v>
      </c>
      <c r="O77" s="3">
        <v>40</v>
      </c>
      <c r="P77" s="4" t="s">
        <v>86</v>
      </c>
      <c r="Q77" s="4" t="s">
        <v>0</v>
      </c>
      <c r="R77" s="4" t="s">
        <v>164</v>
      </c>
      <c r="S77" s="17" t="s">
        <v>328</v>
      </c>
      <c r="T77" s="4" t="s">
        <v>315</v>
      </c>
      <c r="U77" s="4" t="s">
        <v>35</v>
      </c>
      <c r="V77" s="4">
        <v>5</v>
      </c>
      <c r="W77" s="4">
        <v>0.7</v>
      </c>
      <c r="X77" s="3">
        <v>0.90500000000000003</v>
      </c>
      <c r="Y77" s="6">
        <v>0.125</v>
      </c>
      <c r="Z77" s="19">
        <v>12.2</v>
      </c>
      <c r="AA77" s="3">
        <v>1.1519999999999999</v>
      </c>
      <c r="AB77" s="4" t="s">
        <v>11</v>
      </c>
      <c r="AC77" s="4">
        <v>3</v>
      </c>
      <c r="AD77" s="4">
        <v>0.3</v>
      </c>
      <c r="AE77" s="4">
        <v>180</v>
      </c>
      <c r="AF77" s="4">
        <v>8</v>
      </c>
      <c r="AG77" s="4" t="s">
        <v>145</v>
      </c>
      <c r="AH77" s="4">
        <v>7</v>
      </c>
      <c r="AI77" s="19">
        <v>7</v>
      </c>
      <c r="AJ77" s="20">
        <v>4.18</v>
      </c>
      <c r="AK77" s="20">
        <f>All_data!$AI77/All_data!$AJ77</f>
        <v>1.6746411483253589</v>
      </c>
      <c r="AL77" s="4" t="s">
        <v>39</v>
      </c>
      <c r="AM77" s="3">
        <v>1475</v>
      </c>
      <c r="AN77" s="3">
        <v>5</v>
      </c>
      <c r="AO77" s="2" t="s">
        <v>190</v>
      </c>
      <c r="AP77" s="2" t="s">
        <v>145</v>
      </c>
      <c r="AQ77" s="3" t="s">
        <v>145</v>
      </c>
      <c r="AR77" s="3" t="s">
        <v>292</v>
      </c>
      <c r="AS77" s="4" t="s">
        <v>246</v>
      </c>
      <c r="AT77" s="5" t="s">
        <v>247</v>
      </c>
      <c r="AU77" s="4">
        <v>2.8140000000000001</v>
      </c>
      <c r="AV77" s="3">
        <v>0.22</v>
      </c>
      <c r="AW77" s="4" t="s">
        <v>114</v>
      </c>
      <c r="AX77" s="4" t="s">
        <v>134</v>
      </c>
      <c r="AY77" s="3">
        <v>10.5</v>
      </c>
      <c r="AZ77" s="6" t="s">
        <v>280</v>
      </c>
      <c r="BA77" s="4" t="s">
        <v>274</v>
      </c>
      <c r="BB77" s="4">
        <v>224</v>
      </c>
      <c r="BC77" s="3">
        <v>900</v>
      </c>
      <c r="BD77" s="4" t="s">
        <v>374</v>
      </c>
      <c r="BE77" s="7">
        <v>58</v>
      </c>
      <c r="BF77" s="7">
        <v>62</v>
      </c>
      <c r="BG77" s="7">
        <v>4</v>
      </c>
      <c r="BH77" s="4">
        <v>0</v>
      </c>
      <c r="BI77" s="4">
        <v>27</v>
      </c>
      <c r="BJ77" s="4">
        <v>16</v>
      </c>
      <c r="BK77" s="4">
        <v>200</v>
      </c>
      <c r="BL77" s="4" t="s">
        <v>64</v>
      </c>
      <c r="BM77" s="4" t="s">
        <v>0</v>
      </c>
      <c r="BN77" s="4" t="s">
        <v>114</v>
      </c>
      <c r="BO77" s="4" t="s">
        <v>411</v>
      </c>
      <c r="BP77" s="28" t="s">
        <v>387</v>
      </c>
      <c r="BQ77" s="3">
        <v>1.0049999999999999</v>
      </c>
      <c r="BR77" s="3">
        <v>0.16</v>
      </c>
      <c r="BS77" s="3">
        <v>0.39500000000000002</v>
      </c>
      <c r="BT77" s="3">
        <v>0.54400000000000004</v>
      </c>
      <c r="BU77" s="3">
        <v>0.50600000000000001</v>
      </c>
      <c r="BV77" s="3">
        <v>1.05</v>
      </c>
      <c r="BW77" s="3">
        <v>0.16</v>
      </c>
      <c r="BX77" s="3">
        <v>0.56999999999999995</v>
      </c>
      <c r="BY77" s="3" t="s">
        <v>1</v>
      </c>
      <c r="BZ77" s="3" t="s">
        <v>1</v>
      </c>
    </row>
    <row r="78" spans="1:78" x14ac:dyDescent="0.2">
      <c r="A78" s="3">
        <v>96</v>
      </c>
      <c r="B78" s="3" t="s">
        <v>126</v>
      </c>
      <c r="C78" s="9">
        <v>44881</v>
      </c>
      <c r="D78" s="3" t="s">
        <v>116</v>
      </c>
      <c r="E78" s="4" t="s">
        <v>111</v>
      </c>
      <c r="F78" s="4" t="s">
        <v>151</v>
      </c>
      <c r="G78" s="4" t="s">
        <v>154</v>
      </c>
      <c r="H78" s="6">
        <v>1.016</v>
      </c>
      <c r="I78" s="6">
        <v>6.87</v>
      </c>
      <c r="J78" s="6">
        <v>36.4</v>
      </c>
      <c r="K78" s="6">
        <v>47.7</v>
      </c>
      <c r="L78" s="6">
        <v>15.9</v>
      </c>
      <c r="M78" s="4" t="s">
        <v>146</v>
      </c>
      <c r="N78" s="4" t="s">
        <v>158</v>
      </c>
      <c r="O78" s="3">
        <v>40</v>
      </c>
      <c r="P78" s="4" t="s">
        <v>86</v>
      </c>
      <c r="Q78" s="4" t="s">
        <v>0</v>
      </c>
      <c r="R78" s="4" t="s">
        <v>164</v>
      </c>
      <c r="S78" s="17" t="s">
        <v>328</v>
      </c>
      <c r="T78" s="4" t="s">
        <v>315</v>
      </c>
      <c r="U78" s="4" t="s">
        <v>35</v>
      </c>
      <c r="V78" s="4">
        <v>2</v>
      </c>
      <c r="W78" s="4">
        <v>0.7</v>
      </c>
      <c r="X78" s="3">
        <v>0.86499999999999999</v>
      </c>
      <c r="Y78" s="6">
        <v>0.125</v>
      </c>
      <c r="Z78" s="19">
        <v>17.600000000000001</v>
      </c>
      <c r="AA78" s="3">
        <v>1.1519999999999999</v>
      </c>
      <c r="AB78" s="4" t="s">
        <v>11</v>
      </c>
      <c r="AC78" s="4">
        <v>3</v>
      </c>
      <c r="AD78" s="4">
        <v>0.3</v>
      </c>
      <c r="AE78" s="4">
        <v>180</v>
      </c>
      <c r="AF78" s="4">
        <v>8</v>
      </c>
      <c r="AG78" s="4" t="s">
        <v>145</v>
      </c>
      <c r="AH78" s="4">
        <v>8</v>
      </c>
      <c r="AI78" s="19">
        <v>7.9</v>
      </c>
      <c r="AJ78" s="20">
        <v>4.6500000000000004</v>
      </c>
      <c r="AK78" s="20">
        <f>All_data!$AI78/All_data!$AJ78</f>
        <v>1.6989247311827957</v>
      </c>
      <c r="AL78" s="4" t="s">
        <v>39</v>
      </c>
      <c r="AM78" s="3">
        <v>1475</v>
      </c>
      <c r="AN78" s="3">
        <v>5</v>
      </c>
      <c r="AO78" s="2" t="s">
        <v>190</v>
      </c>
      <c r="AP78" s="2" t="s">
        <v>145</v>
      </c>
      <c r="AQ78" s="3" t="s">
        <v>145</v>
      </c>
      <c r="AR78" s="3" t="s">
        <v>292</v>
      </c>
      <c r="AS78" s="4" t="s">
        <v>246</v>
      </c>
      <c r="AT78" s="5" t="s">
        <v>248</v>
      </c>
      <c r="AU78" s="4">
        <v>2.7160000000000002</v>
      </c>
      <c r="AV78" s="3">
        <v>0.222</v>
      </c>
      <c r="AW78" s="4" t="s">
        <v>114</v>
      </c>
      <c r="AX78" s="4" t="s">
        <v>134</v>
      </c>
      <c r="AY78" s="3">
        <v>10.5</v>
      </c>
      <c r="AZ78" s="6" t="s">
        <v>277</v>
      </c>
      <c r="BA78" s="4" t="s">
        <v>274</v>
      </c>
      <c r="BB78" s="4">
        <v>235</v>
      </c>
      <c r="BC78" s="3">
        <v>825</v>
      </c>
      <c r="BD78" s="4" t="s">
        <v>375</v>
      </c>
      <c r="BE78" s="7">
        <v>58</v>
      </c>
      <c r="BF78" s="7">
        <v>65</v>
      </c>
      <c r="BG78" s="7">
        <v>7</v>
      </c>
      <c r="BH78" s="4">
        <v>0</v>
      </c>
      <c r="BI78" s="4">
        <v>31</v>
      </c>
      <c r="BJ78" s="4">
        <v>12</v>
      </c>
      <c r="BK78" s="4">
        <v>200</v>
      </c>
      <c r="BL78" s="4" t="s">
        <v>64</v>
      </c>
      <c r="BM78" s="4" t="s">
        <v>0</v>
      </c>
      <c r="BN78" s="4" t="s">
        <v>114</v>
      </c>
      <c r="BO78" s="4" t="s">
        <v>411</v>
      </c>
      <c r="BP78" s="28" t="s">
        <v>387</v>
      </c>
      <c r="BQ78" s="3">
        <v>1.06</v>
      </c>
      <c r="BR78" s="3">
        <v>0.224</v>
      </c>
      <c r="BS78" s="3">
        <v>0.34499999999999997</v>
      </c>
      <c r="BT78" s="3">
        <v>0.47599999999999998</v>
      </c>
      <c r="BU78" s="3">
        <v>0.51700000000000002</v>
      </c>
      <c r="BV78" s="3">
        <v>0.99299999999999999</v>
      </c>
      <c r="BW78" s="3">
        <v>0.11</v>
      </c>
      <c r="BX78" s="3">
        <v>0.54</v>
      </c>
      <c r="BY78" s="3">
        <v>0.30099999999999999</v>
      </c>
      <c r="BZ78" s="3">
        <v>1.0580000000000001</v>
      </c>
    </row>
    <row r="79" spans="1:78" ht="18" x14ac:dyDescent="0.25">
      <c r="A79" s="3">
        <v>97</v>
      </c>
      <c r="B79" s="3" t="s">
        <v>126</v>
      </c>
      <c r="C79" s="9">
        <v>44885</v>
      </c>
      <c r="D79" s="3" t="s">
        <v>75</v>
      </c>
      <c r="E79" s="4" t="s">
        <v>63</v>
      </c>
      <c r="F79" s="4" t="s">
        <v>151</v>
      </c>
      <c r="G79" s="4" t="s">
        <v>154</v>
      </c>
      <c r="H79" s="6">
        <v>1.0820000000000001</v>
      </c>
      <c r="I79" s="6">
        <v>5.88</v>
      </c>
      <c r="J79" s="6">
        <v>36.4</v>
      </c>
      <c r="K79" s="6">
        <v>47.7</v>
      </c>
      <c r="L79" s="6">
        <v>15.9</v>
      </c>
      <c r="M79" s="4" t="s">
        <v>0</v>
      </c>
      <c r="N79" s="4" t="s">
        <v>151</v>
      </c>
      <c r="O79" s="3">
        <v>40</v>
      </c>
      <c r="P79" s="4" t="s">
        <v>50</v>
      </c>
      <c r="Q79" s="4" t="s">
        <v>147</v>
      </c>
      <c r="R79" s="4" t="s">
        <v>164</v>
      </c>
      <c r="S79" s="17" t="s">
        <v>328</v>
      </c>
      <c r="T79" s="4" t="s">
        <v>315</v>
      </c>
      <c r="U79" s="4" t="s">
        <v>35</v>
      </c>
      <c r="V79" s="4">
        <v>5</v>
      </c>
      <c r="W79" s="4">
        <v>0.7</v>
      </c>
      <c r="X79" s="3">
        <v>0.84</v>
      </c>
      <c r="Y79" s="6">
        <v>0.125</v>
      </c>
      <c r="Z79" s="19">
        <v>28.2</v>
      </c>
      <c r="AA79" s="3">
        <v>0.85899999999999999</v>
      </c>
      <c r="AB79" s="4" t="s">
        <v>11</v>
      </c>
      <c r="AC79" s="4">
        <v>4.5</v>
      </c>
      <c r="AD79" s="4">
        <v>0.3</v>
      </c>
      <c r="AE79" s="4">
        <v>144</v>
      </c>
      <c r="AF79" s="4">
        <v>8</v>
      </c>
      <c r="AG79" s="4" t="s">
        <v>114</v>
      </c>
      <c r="AH79" s="4">
        <v>5</v>
      </c>
      <c r="AI79" s="19">
        <v>6.9</v>
      </c>
      <c r="AJ79" s="20">
        <v>5.44</v>
      </c>
      <c r="AK79" s="20">
        <f>All_data!$AI79/All_data!$AJ79</f>
        <v>1.2683823529411764</v>
      </c>
      <c r="AL79" s="4" t="s">
        <v>39</v>
      </c>
      <c r="AM79" s="3">
        <v>1475</v>
      </c>
      <c r="AN79" s="3">
        <v>5</v>
      </c>
      <c r="AO79" s="2" t="s">
        <v>190</v>
      </c>
      <c r="AP79" s="2" t="s">
        <v>145</v>
      </c>
      <c r="AQ79" s="3" t="s">
        <v>145</v>
      </c>
      <c r="AR79" s="3" t="s">
        <v>292</v>
      </c>
      <c r="AS79" s="4" t="s">
        <v>236</v>
      </c>
      <c r="AT79" s="5" t="s">
        <v>221</v>
      </c>
      <c r="AU79" s="4">
        <v>2.7429999999999999</v>
      </c>
      <c r="AV79" s="3">
        <v>0.23599999999999999</v>
      </c>
      <c r="AW79" s="4" t="s">
        <v>145</v>
      </c>
      <c r="AX79" s="4" t="s">
        <v>0</v>
      </c>
      <c r="AY79" s="3">
        <v>23</v>
      </c>
      <c r="AZ79" s="6" t="s">
        <v>280</v>
      </c>
      <c r="BA79" s="4" t="s">
        <v>274</v>
      </c>
      <c r="BB79" s="4">
        <v>18</v>
      </c>
      <c r="BC79" s="3">
        <v>900</v>
      </c>
      <c r="BD79" s="4" t="s">
        <v>360</v>
      </c>
      <c r="BE79" s="7">
        <v>1</v>
      </c>
      <c r="BF79" s="7">
        <v>16</v>
      </c>
      <c r="BG79" s="7">
        <v>15</v>
      </c>
      <c r="BH79" s="4">
        <v>0</v>
      </c>
      <c r="BI79" s="4">
        <v>242</v>
      </c>
      <c r="BJ79" s="4">
        <v>233</v>
      </c>
      <c r="BK79" s="4">
        <v>200</v>
      </c>
      <c r="BL79" s="4" t="s">
        <v>64</v>
      </c>
      <c r="BM79" s="4" t="s">
        <v>0</v>
      </c>
      <c r="BN79" s="4" t="s">
        <v>114</v>
      </c>
      <c r="BO79" s="4" t="s">
        <v>411</v>
      </c>
      <c r="BP79" s="28" t="s">
        <v>387</v>
      </c>
      <c r="BQ79" s="3">
        <v>1.0349999999999999</v>
      </c>
      <c r="BR79" s="3">
        <v>0.318</v>
      </c>
      <c r="BS79" s="3">
        <v>0.47499999999999998</v>
      </c>
      <c r="BT79" s="3">
        <v>0.42899999999999999</v>
      </c>
      <c r="BU79" s="3">
        <v>0.22600000000000001</v>
      </c>
      <c r="BV79" s="3">
        <v>0.65500000000000003</v>
      </c>
      <c r="BW79" s="3">
        <v>0.17</v>
      </c>
      <c r="BX79" s="3">
        <v>0.76</v>
      </c>
      <c r="BY79" s="3">
        <v>0.26</v>
      </c>
      <c r="BZ79" s="3">
        <v>0.92800000000000005</v>
      </c>
    </row>
    <row r="80" spans="1:78" x14ac:dyDescent="0.2">
      <c r="A80" s="3">
        <v>101</v>
      </c>
      <c r="B80" s="3" t="s">
        <v>126</v>
      </c>
      <c r="C80" s="9">
        <v>44917</v>
      </c>
      <c r="D80" s="3" t="s">
        <v>103</v>
      </c>
      <c r="E80" s="4" t="s">
        <v>63</v>
      </c>
      <c r="F80" s="4" t="s">
        <v>151</v>
      </c>
      <c r="G80" s="4" t="s">
        <v>154</v>
      </c>
      <c r="H80" s="6">
        <v>1.0820000000000001</v>
      </c>
      <c r="I80" s="6">
        <v>5.88</v>
      </c>
      <c r="J80" s="6">
        <v>36.4</v>
      </c>
      <c r="K80" s="6">
        <v>47.7</v>
      </c>
      <c r="L80" s="6">
        <v>15.9</v>
      </c>
      <c r="M80" s="4" t="s">
        <v>148</v>
      </c>
      <c r="N80" s="4" t="s">
        <v>151</v>
      </c>
      <c r="O80" s="3">
        <v>40</v>
      </c>
      <c r="P80" s="4" t="s">
        <v>50</v>
      </c>
      <c r="Q80" s="4" t="s">
        <v>0</v>
      </c>
      <c r="R80" s="4" t="s">
        <v>167</v>
      </c>
      <c r="S80" s="17" t="s">
        <v>328</v>
      </c>
      <c r="T80" s="5" t="s">
        <v>316</v>
      </c>
      <c r="U80" s="4" t="s">
        <v>35</v>
      </c>
      <c r="V80" s="4">
        <v>5</v>
      </c>
      <c r="W80" s="4">
        <v>0.7</v>
      </c>
      <c r="X80" s="3">
        <v>0.93500000000000005</v>
      </c>
      <c r="Y80" s="6">
        <v>0.125</v>
      </c>
      <c r="Z80" s="19">
        <v>38.4</v>
      </c>
      <c r="AA80" s="3">
        <v>0.85899999999999999</v>
      </c>
      <c r="AB80" s="4" t="s">
        <v>11</v>
      </c>
      <c r="AC80" s="4">
        <v>4.7</v>
      </c>
      <c r="AD80" s="4">
        <v>0.3</v>
      </c>
      <c r="AE80" s="4">
        <v>238</v>
      </c>
      <c r="AF80" s="4">
        <v>8</v>
      </c>
      <c r="AG80" s="4" t="s">
        <v>145</v>
      </c>
      <c r="AH80" s="4">
        <v>6</v>
      </c>
      <c r="AI80" s="19">
        <v>8.3000000000000007</v>
      </c>
      <c r="AJ80" s="20">
        <v>4.93</v>
      </c>
      <c r="AK80" s="20">
        <f>All_data!$AI80/All_data!$AJ80</f>
        <v>1.6835699797160246</v>
      </c>
      <c r="AL80" s="4" t="s">
        <v>39</v>
      </c>
      <c r="AM80" s="3">
        <v>1475</v>
      </c>
      <c r="AN80" s="3">
        <v>5</v>
      </c>
      <c r="AO80" s="2" t="s">
        <v>190</v>
      </c>
      <c r="AP80" s="2" t="s">
        <v>145</v>
      </c>
      <c r="AQ80" s="3" t="s">
        <v>145</v>
      </c>
      <c r="AR80" s="3" t="s">
        <v>292</v>
      </c>
      <c r="AS80" s="4" t="s">
        <v>231</v>
      </c>
      <c r="AT80" s="5" t="s">
        <v>242</v>
      </c>
      <c r="AU80" s="4">
        <v>3.411</v>
      </c>
      <c r="AV80" s="3">
        <v>0.23599999999999999</v>
      </c>
      <c r="AW80" s="4" t="s">
        <v>145</v>
      </c>
      <c r="AX80" s="4" t="s">
        <v>134</v>
      </c>
      <c r="AY80" s="3">
        <v>14</v>
      </c>
      <c r="AZ80" s="6" t="s">
        <v>280</v>
      </c>
      <c r="BA80" s="4" t="s">
        <v>274</v>
      </c>
      <c r="BB80" s="4">
        <v>85</v>
      </c>
      <c r="BC80" s="3">
        <v>900</v>
      </c>
      <c r="BD80" s="4" t="s">
        <v>368</v>
      </c>
      <c r="BE80" s="7">
        <v>2</v>
      </c>
      <c r="BF80" s="7">
        <v>8</v>
      </c>
      <c r="BG80" s="7">
        <v>6</v>
      </c>
      <c r="BH80" s="4">
        <v>0</v>
      </c>
      <c r="BI80" s="4">
        <v>189</v>
      </c>
      <c r="BJ80" s="4">
        <v>177</v>
      </c>
      <c r="BK80" s="4">
        <v>200</v>
      </c>
      <c r="BL80" s="4" t="s">
        <v>64</v>
      </c>
      <c r="BM80" s="4" t="s">
        <v>0</v>
      </c>
      <c r="BN80" s="4" t="s">
        <v>114</v>
      </c>
      <c r="BO80" s="4" t="s">
        <v>411</v>
      </c>
      <c r="BP80" s="28" t="s">
        <v>387</v>
      </c>
      <c r="BQ80" s="3">
        <v>1.0580000000000001</v>
      </c>
      <c r="BR80" s="3">
        <v>0.34300000000000003</v>
      </c>
      <c r="BS80" s="3">
        <v>0.434</v>
      </c>
      <c r="BT80" s="3">
        <v>0.4</v>
      </c>
      <c r="BU80" s="3">
        <v>0.309</v>
      </c>
      <c r="BV80" s="3">
        <v>0.70899999999999996</v>
      </c>
      <c r="BW80" s="3">
        <v>0.56000000000000005</v>
      </c>
      <c r="BX80" s="3">
        <v>0.1</v>
      </c>
      <c r="BY80" s="3">
        <v>0.29499999999999998</v>
      </c>
      <c r="BZ80" s="3">
        <v>1.0920000000000001</v>
      </c>
    </row>
    <row r="81" spans="1:78" x14ac:dyDescent="0.2">
      <c r="A81" s="3">
        <v>102</v>
      </c>
      <c r="B81" s="3" t="s">
        <v>126</v>
      </c>
      <c r="C81" s="9">
        <v>44921</v>
      </c>
      <c r="D81" s="3" t="s">
        <v>118</v>
      </c>
      <c r="E81" s="4" t="s">
        <v>111</v>
      </c>
      <c r="F81" s="4" t="s">
        <v>151</v>
      </c>
      <c r="G81" s="4" t="s">
        <v>154</v>
      </c>
      <c r="H81" s="6">
        <v>1.016</v>
      </c>
      <c r="I81" s="6">
        <v>6.87</v>
      </c>
      <c r="J81" s="6">
        <v>36.4</v>
      </c>
      <c r="K81" s="6">
        <v>47.7</v>
      </c>
      <c r="L81" s="6">
        <v>15.9</v>
      </c>
      <c r="M81" s="4" t="s">
        <v>148</v>
      </c>
      <c r="N81" s="4" t="s">
        <v>158</v>
      </c>
      <c r="O81" s="3">
        <v>40</v>
      </c>
      <c r="P81" s="4" t="s">
        <v>86</v>
      </c>
      <c r="Q81" s="4" t="s">
        <v>0</v>
      </c>
      <c r="R81" s="4" t="s">
        <v>164</v>
      </c>
      <c r="S81" s="17" t="s">
        <v>328</v>
      </c>
      <c r="T81" s="4" t="s">
        <v>318</v>
      </c>
      <c r="U81" s="4" t="s">
        <v>35</v>
      </c>
      <c r="V81" s="4">
        <v>1</v>
      </c>
      <c r="W81" s="4">
        <v>0.7</v>
      </c>
      <c r="X81" s="3">
        <v>0.78500000000000003</v>
      </c>
      <c r="Y81" s="6">
        <v>0.125</v>
      </c>
      <c r="Z81" s="19">
        <v>31.8</v>
      </c>
      <c r="AA81" s="3">
        <v>1.1519999999999999</v>
      </c>
      <c r="AB81" s="4" t="s">
        <v>11</v>
      </c>
      <c r="AC81" s="4">
        <v>3</v>
      </c>
      <c r="AD81" s="4">
        <v>0.45</v>
      </c>
      <c r="AE81" s="4">
        <v>195</v>
      </c>
      <c r="AF81" s="4">
        <v>8</v>
      </c>
      <c r="AG81" s="4" t="s">
        <v>145</v>
      </c>
      <c r="AH81" s="4">
        <v>6</v>
      </c>
      <c r="AI81" s="19">
        <v>15.3</v>
      </c>
      <c r="AJ81" s="20">
        <v>5.03</v>
      </c>
      <c r="AK81" s="20">
        <f>All_data!$AI81/All_data!$AJ81</f>
        <v>3.0417495029821073</v>
      </c>
      <c r="AL81" s="4" t="s">
        <v>39</v>
      </c>
      <c r="AM81" s="3">
        <v>1475</v>
      </c>
      <c r="AN81" s="3">
        <v>5</v>
      </c>
      <c r="AO81" s="2" t="s">
        <v>190</v>
      </c>
      <c r="AP81" s="2" t="s">
        <v>145</v>
      </c>
      <c r="AQ81" s="3" t="s">
        <v>145</v>
      </c>
      <c r="AR81" s="3" t="s">
        <v>292</v>
      </c>
      <c r="AS81" s="4" t="s">
        <v>249</v>
      </c>
      <c r="AT81" s="5" t="s">
        <v>250</v>
      </c>
      <c r="AU81" s="4">
        <v>2.7469999999999999</v>
      </c>
      <c r="AV81" s="3">
        <v>0.23100000000000001</v>
      </c>
      <c r="AW81" s="4" t="s">
        <v>114</v>
      </c>
      <c r="AX81" s="4" t="s">
        <v>0</v>
      </c>
      <c r="AY81" s="3">
        <v>14</v>
      </c>
      <c r="AZ81" s="6" t="s">
        <v>283</v>
      </c>
      <c r="BA81" s="4" t="s">
        <v>274</v>
      </c>
      <c r="BB81" s="4">
        <v>0</v>
      </c>
      <c r="BC81" s="3">
        <v>900</v>
      </c>
      <c r="BD81" s="4" t="s">
        <v>376</v>
      </c>
      <c r="BE81" s="7">
        <v>109</v>
      </c>
      <c r="BF81" s="7">
        <v>110</v>
      </c>
      <c r="BG81" s="7">
        <v>1</v>
      </c>
      <c r="BH81" s="4">
        <v>0</v>
      </c>
      <c r="BI81" s="4">
        <v>24</v>
      </c>
      <c r="BJ81" s="4">
        <v>20</v>
      </c>
      <c r="BK81" s="4">
        <v>200</v>
      </c>
      <c r="BL81" s="4" t="s">
        <v>64</v>
      </c>
      <c r="BM81" s="4" t="s">
        <v>0</v>
      </c>
      <c r="BN81" s="4" t="s">
        <v>114</v>
      </c>
      <c r="BO81" s="4" t="s">
        <v>411</v>
      </c>
      <c r="BP81" s="28" t="s">
        <v>387</v>
      </c>
      <c r="BQ81" s="3">
        <v>1.0840000000000001</v>
      </c>
      <c r="BR81" s="3">
        <v>0.223</v>
      </c>
      <c r="BS81" s="3">
        <v>0.20499999999999999</v>
      </c>
      <c r="BT81" s="3">
        <v>0.76700000000000002</v>
      </c>
      <c r="BU81" s="3">
        <v>0.372</v>
      </c>
      <c r="BV81" s="3">
        <v>1.139</v>
      </c>
      <c r="BW81" s="3">
        <v>7.0000000000000007E-2</v>
      </c>
      <c r="BX81" s="3">
        <v>0.39</v>
      </c>
      <c r="BY81" s="3">
        <v>0.30199999999999999</v>
      </c>
      <c r="BZ81" s="3">
        <v>0.97699999999999998</v>
      </c>
    </row>
    <row r="82" spans="1:78" x14ac:dyDescent="0.2">
      <c r="A82" s="3">
        <v>103</v>
      </c>
      <c r="B82" s="3" t="s">
        <v>126</v>
      </c>
      <c r="C82" s="9">
        <v>44925</v>
      </c>
      <c r="D82" s="3" t="s">
        <v>85</v>
      </c>
      <c r="E82" s="4" t="s">
        <v>63</v>
      </c>
      <c r="F82" s="4" t="s">
        <v>151</v>
      </c>
      <c r="G82" s="4" t="s">
        <v>154</v>
      </c>
      <c r="H82" s="6">
        <v>1.0820000000000001</v>
      </c>
      <c r="I82" s="6">
        <v>5.88</v>
      </c>
      <c r="J82" s="6">
        <v>36.4</v>
      </c>
      <c r="K82" s="6">
        <v>47.7</v>
      </c>
      <c r="L82" s="6">
        <v>15.9</v>
      </c>
      <c r="M82" s="4" t="s">
        <v>0</v>
      </c>
      <c r="N82" s="4" t="s">
        <v>158</v>
      </c>
      <c r="O82" s="3">
        <v>40</v>
      </c>
      <c r="P82" s="4" t="s">
        <v>86</v>
      </c>
      <c r="Q82" s="4" t="s">
        <v>0</v>
      </c>
      <c r="R82" s="4" t="s">
        <v>164</v>
      </c>
      <c r="S82" s="17" t="s">
        <v>328</v>
      </c>
      <c r="T82" s="4" t="s">
        <v>318</v>
      </c>
      <c r="U82" s="4" t="s">
        <v>35</v>
      </c>
      <c r="V82" s="4">
        <v>12</v>
      </c>
      <c r="W82" s="4">
        <v>0.7</v>
      </c>
      <c r="X82" s="3">
        <v>0.85</v>
      </c>
      <c r="Y82" s="6">
        <v>0.125</v>
      </c>
      <c r="Z82" s="19">
        <v>21.3</v>
      </c>
      <c r="AA82" s="3">
        <v>1.1519999999999999</v>
      </c>
      <c r="AB82" s="4" t="s">
        <v>11</v>
      </c>
      <c r="AC82" s="4">
        <v>4.5</v>
      </c>
      <c r="AD82" s="4">
        <v>0.3</v>
      </c>
      <c r="AE82" s="21">
        <v>149</v>
      </c>
      <c r="AF82" s="4">
        <v>8</v>
      </c>
      <c r="AG82" s="4" t="s">
        <v>114</v>
      </c>
      <c r="AH82" s="4">
        <v>6</v>
      </c>
      <c r="AI82" s="19">
        <v>17.2</v>
      </c>
      <c r="AJ82" s="20">
        <v>6.65</v>
      </c>
      <c r="AK82" s="20">
        <f>All_data!$AI82/All_data!$AJ82</f>
        <v>2.5864661654135337</v>
      </c>
      <c r="AL82" s="4" t="s">
        <v>39</v>
      </c>
      <c r="AM82" s="3">
        <v>1550</v>
      </c>
      <c r="AN82" s="3">
        <v>0.1</v>
      </c>
      <c r="AO82" s="2" t="s">
        <v>190</v>
      </c>
      <c r="AP82" s="2" t="s">
        <v>145</v>
      </c>
      <c r="AQ82" s="3" t="s">
        <v>114</v>
      </c>
      <c r="AR82" s="3" t="s">
        <v>292</v>
      </c>
      <c r="AS82" s="4" t="s">
        <v>222</v>
      </c>
      <c r="AT82" s="5" t="s">
        <v>226</v>
      </c>
      <c r="AU82" s="4">
        <v>1.1919999999999999</v>
      </c>
      <c r="AV82" s="3">
        <v>0.25900000000000001</v>
      </c>
      <c r="AW82" s="4" t="s">
        <v>114</v>
      </c>
      <c r="AX82" s="4" t="s">
        <v>134</v>
      </c>
      <c r="AY82" s="3">
        <v>21</v>
      </c>
      <c r="AZ82" s="6" t="s">
        <v>277</v>
      </c>
      <c r="BA82" s="4" t="s">
        <v>274</v>
      </c>
      <c r="BB82" s="4">
        <v>0</v>
      </c>
      <c r="BC82" s="3">
        <v>900</v>
      </c>
      <c r="BD82" s="4" t="s">
        <v>376</v>
      </c>
      <c r="BE82" s="7">
        <v>2</v>
      </c>
      <c r="BF82" s="7">
        <v>6</v>
      </c>
      <c r="BG82" s="7">
        <v>4</v>
      </c>
      <c r="BH82" s="4">
        <v>0</v>
      </c>
      <c r="BI82" s="4">
        <v>264</v>
      </c>
      <c r="BJ82" s="4">
        <v>24</v>
      </c>
      <c r="BK82" s="4">
        <v>200</v>
      </c>
      <c r="BL82" s="4" t="s">
        <v>64</v>
      </c>
      <c r="BM82" s="4" t="s">
        <v>0</v>
      </c>
      <c r="BN82" s="4" t="s">
        <v>114</v>
      </c>
      <c r="BO82" s="4" t="s">
        <v>411</v>
      </c>
      <c r="BP82" s="28" t="s">
        <v>387</v>
      </c>
      <c r="BQ82" s="3">
        <v>1.0840000000000001</v>
      </c>
      <c r="BR82" s="8">
        <v>0.25</v>
      </c>
      <c r="BS82" s="3">
        <v>0.245</v>
      </c>
      <c r="BT82" s="3">
        <v>0.54800000000000004</v>
      </c>
      <c r="BU82" s="3">
        <v>0.47099999999999997</v>
      </c>
      <c r="BV82" s="3">
        <v>1.0189999999999999</v>
      </c>
      <c r="BW82" s="3">
        <v>0.06</v>
      </c>
      <c r="BX82" s="3">
        <v>0.36</v>
      </c>
      <c r="BY82" s="3">
        <v>0.30199999999999999</v>
      </c>
      <c r="BZ82" s="3">
        <v>0.97599999999999998</v>
      </c>
    </row>
    <row r="83" spans="1:78" x14ac:dyDescent="0.2">
      <c r="A83" s="3">
        <v>104</v>
      </c>
      <c r="B83" s="3" t="s">
        <v>126</v>
      </c>
      <c r="C83" s="9">
        <v>44936</v>
      </c>
      <c r="D83" s="3" t="s">
        <v>110</v>
      </c>
      <c r="E83" s="4" t="s">
        <v>111</v>
      </c>
      <c r="F83" s="4" t="s">
        <v>151</v>
      </c>
      <c r="G83" s="4" t="s">
        <v>154</v>
      </c>
      <c r="H83" s="6">
        <v>1.016</v>
      </c>
      <c r="I83" s="6">
        <v>6.87</v>
      </c>
      <c r="J83" s="6">
        <v>36.4</v>
      </c>
      <c r="K83" s="6">
        <v>47.7</v>
      </c>
      <c r="L83" s="6">
        <v>15.9</v>
      </c>
      <c r="M83" s="4" t="s">
        <v>148</v>
      </c>
      <c r="N83" s="4" t="s">
        <v>158</v>
      </c>
      <c r="O83" s="3">
        <v>40</v>
      </c>
      <c r="P83" s="4" t="s">
        <v>86</v>
      </c>
      <c r="Q83" s="4" t="s">
        <v>0</v>
      </c>
      <c r="R83" s="4" t="s">
        <v>164</v>
      </c>
      <c r="S83" s="17" t="s">
        <v>328</v>
      </c>
      <c r="T83" s="4" t="s">
        <v>318</v>
      </c>
      <c r="U83" s="4" t="s">
        <v>35</v>
      </c>
      <c r="V83" s="4">
        <v>11</v>
      </c>
      <c r="W83" s="4">
        <v>0.7</v>
      </c>
      <c r="X83" s="3">
        <v>0.82499999999999996</v>
      </c>
      <c r="Y83" s="6">
        <v>0.1125</v>
      </c>
      <c r="Z83" s="19">
        <v>14.4</v>
      </c>
      <c r="AA83" s="3">
        <v>1.1519999999999999</v>
      </c>
      <c r="AB83" s="4" t="s">
        <v>11</v>
      </c>
      <c r="AC83" s="4">
        <v>4.7</v>
      </c>
      <c r="AD83" s="4">
        <v>0.3</v>
      </c>
      <c r="AE83" s="4">
        <v>238</v>
      </c>
      <c r="AF83" s="4">
        <v>8</v>
      </c>
      <c r="AG83" s="4" t="s">
        <v>145</v>
      </c>
      <c r="AH83" s="4">
        <v>8</v>
      </c>
      <c r="AI83" s="19">
        <v>10.3</v>
      </c>
      <c r="AJ83" s="20">
        <v>5.58</v>
      </c>
      <c r="AK83" s="20">
        <f>All_data!$AI83/All_data!$AJ83</f>
        <v>1.8458781362007171</v>
      </c>
      <c r="AL83" s="4" t="s">
        <v>39</v>
      </c>
      <c r="AM83" s="3">
        <v>1475</v>
      </c>
      <c r="AN83" s="3">
        <v>5</v>
      </c>
      <c r="AO83" s="2" t="s">
        <v>190</v>
      </c>
      <c r="AP83" s="2" t="s">
        <v>145</v>
      </c>
      <c r="AQ83" s="3" t="s">
        <v>145</v>
      </c>
      <c r="AR83" s="3" t="s">
        <v>292</v>
      </c>
      <c r="AS83" s="4" t="s">
        <v>239</v>
      </c>
      <c r="AT83" s="5" t="s">
        <v>251</v>
      </c>
      <c r="AU83" s="4">
        <v>1.877</v>
      </c>
      <c r="AV83" s="3">
        <v>0.224</v>
      </c>
      <c r="AW83" s="4" t="s">
        <v>114</v>
      </c>
      <c r="AX83" s="4" t="s">
        <v>269</v>
      </c>
      <c r="AY83" s="3">
        <v>17</v>
      </c>
      <c r="AZ83" s="6" t="s">
        <v>283</v>
      </c>
      <c r="BA83" s="4" t="s">
        <v>274</v>
      </c>
      <c r="BB83" s="4">
        <v>0</v>
      </c>
      <c r="BC83" s="3">
        <v>900</v>
      </c>
      <c r="BD83" s="4" t="s">
        <v>376</v>
      </c>
      <c r="BE83" s="7">
        <v>2</v>
      </c>
      <c r="BF83" s="7">
        <v>148</v>
      </c>
      <c r="BG83" s="7">
        <v>146</v>
      </c>
      <c r="BH83" s="4">
        <v>0</v>
      </c>
      <c r="BI83" s="4">
        <v>49</v>
      </c>
      <c r="BJ83" s="4">
        <v>35</v>
      </c>
      <c r="BK83" s="4">
        <v>200</v>
      </c>
      <c r="BL83" s="4" t="s">
        <v>64</v>
      </c>
      <c r="BM83" s="4" t="s">
        <v>0</v>
      </c>
      <c r="BN83" s="4" t="s">
        <v>114</v>
      </c>
      <c r="BO83" s="4" t="s">
        <v>411</v>
      </c>
      <c r="BP83" s="28" t="s">
        <v>387</v>
      </c>
      <c r="BQ83" s="3">
        <v>1.08</v>
      </c>
      <c r="BR83" s="3">
        <v>0.38700000000000001</v>
      </c>
      <c r="BS83" s="3">
        <v>0.39500000000000002</v>
      </c>
      <c r="BT83" s="3">
        <v>0.41599999999999998</v>
      </c>
      <c r="BU83" s="3">
        <v>0.22700000000000001</v>
      </c>
      <c r="BV83" s="3">
        <v>0.64300000000000002</v>
      </c>
      <c r="BW83" s="3">
        <v>7.0000000000000007E-2</v>
      </c>
      <c r="BX83" s="3">
        <v>0.34</v>
      </c>
      <c r="BY83" s="3">
        <v>0.27500000000000002</v>
      </c>
      <c r="BZ83" s="3">
        <v>0.98399999999999999</v>
      </c>
    </row>
    <row r="84" spans="1:78" x14ac:dyDescent="0.2">
      <c r="A84" s="3">
        <v>105</v>
      </c>
      <c r="B84" s="3" t="s">
        <v>127</v>
      </c>
      <c r="C84" s="9">
        <v>45034</v>
      </c>
      <c r="D84" s="3" t="s">
        <v>122</v>
      </c>
      <c r="E84" s="4" t="s">
        <v>121</v>
      </c>
      <c r="F84" s="4" t="s">
        <v>151</v>
      </c>
      <c r="G84" s="4" t="s">
        <v>157</v>
      </c>
      <c r="H84" s="6" t="s">
        <v>1</v>
      </c>
      <c r="I84" s="6" t="s">
        <v>1</v>
      </c>
      <c r="J84" s="6">
        <v>36</v>
      </c>
      <c r="K84" s="6">
        <v>47.3</v>
      </c>
      <c r="L84" s="6">
        <v>16.7</v>
      </c>
      <c r="M84" s="4" t="s">
        <v>0</v>
      </c>
      <c r="N84" s="4" t="s">
        <v>158</v>
      </c>
      <c r="O84" s="3">
        <v>40</v>
      </c>
      <c r="P84" s="4" t="s">
        <v>120</v>
      </c>
      <c r="Q84" s="4" t="s">
        <v>0</v>
      </c>
      <c r="R84" s="4" t="s">
        <v>164</v>
      </c>
      <c r="S84" s="17" t="s">
        <v>329</v>
      </c>
      <c r="T84" s="4" t="s">
        <v>334</v>
      </c>
      <c r="U84" s="4" t="s">
        <v>35</v>
      </c>
      <c r="V84" s="4">
        <v>2</v>
      </c>
      <c r="W84" s="26">
        <f xml:space="preserve"> (0.8/5)  / (0.44/0.99)</f>
        <v>0.36</v>
      </c>
      <c r="X84" s="3" t="s">
        <v>1</v>
      </c>
      <c r="Y84" s="6">
        <v>0.1</v>
      </c>
      <c r="Z84" s="19">
        <v>9.5</v>
      </c>
      <c r="AA84" s="3" t="s">
        <v>1</v>
      </c>
      <c r="AB84" s="4" t="s">
        <v>45</v>
      </c>
      <c r="AC84" s="4" t="s">
        <v>1</v>
      </c>
      <c r="AD84" s="4" t="s">
        <v>1</v>
      </c>
      <c r="AE84" s="4" t="s">
        <v>1</v>
      </c>
      <c r="AF84" s="4" t="s">
        <v>1</v>
      </c>
      <c r="AG84" s="4" t="s">
        <v>1</v>
      </c>
      <c r="AH84" s="3" t="s">
        <v>1</v>
      </c>
      <c r="AI84" s="19">
        <v>15.2</v>
      </c>
      <c r="AJ84" s="20">
        <v>9.1300000000000008</v>
      </c>
      <c r="AK84" s="20">
        <f>All_data!$AI84/All_data!$AJ84</f>
        <v>1.6648411829134719</v>
      </c>
      <c r="AL84" s="4" t="s">
        <v>128</v>
      </c>
      <c r="AM84" s="3">
        <v>1500</v>
      </c>
      <c r="AN84" s="3">
        <v>5</v>
      </c>
      <c r="AO84" s="2" t="s">
        <v>129</v>
      </c>
      <c r="AP84" s="2" t="s">
        <v>114</v>
      </c>
      <c r="AQ84" s="3" t="s">
        <v>145</v>
      </c>
      <c r="AR84" s="3" t="s">
        <v>293</v>
      </c>
      <c r="AS84" s="4" t="s">
        <v>252</v>
      </c>
      <c r="AT84" s="4" t="s">
        <v>253</v>
      </c>
      <c r="AU84" s="9" t="s">
        <v>1</v>
      </c>
      <c r="AV84" s="3">
        <v>0.27400000000000002</v>
      </c>
      <c r="AW84" s="10" t="s">
        <v>114</v>
      </c>
      <c r="AX84" s="4" t="s">
        <v>133</v>
      </c>
      <c r="AY84" s="3">
        <f>0.8+0.8+0.5+0.4</f>
        <v>2.5</v>
      </c>
      <c r="AZ84" s="4" t="s">
        <v>299</v>
      </c>
      <c r="BA84" s="4" t="s">
        <v>130</v>
      </c>
      <c r="BB84" s="4" t="s">
        <v>1</v>
      </c>
      <c r="BC84" s="3">
        <v>900</v>
      </c>
      <c r="BD84" s="4" t="s">
        <v>377</v>
      </c>
      <c r="BE84" s="3">
        <v>1</v>
      </c>
      <c r="BF84" s="3">
        <v>4</v>
      </c>
      <c r="BG84" s="3">
        <v>3</v>
      </c>
      <c r="BH84" s="4">
        <v>0</v>
      </c>
      <c r="BI84" s="4">
        <v>22</v>
      </c>
      <c r="BJ84" s="4">
        <v>12</v>
      </c>
      <c r="BK84" s="4">
        <v>200</v>
      </c>
      <c r="BL84" s="4" t="s">
        <v>131</v>
      </c>
      <c r="BM84" s="4" t="s">
        <v>0</v>
      </c>
      <c r="BN84" s="4" t="s">
        <v>114</v>
      </c>
      <c r="BO84" s="4" t="s">
        <v>412</v>
      </c>
      <c r="BP84" s="28" t="s">
        <v>386</v>
      </c>
      <c r="BQ84" s="3">
        <v>1.0649999999999999</v>
      </c>
      <c r="BR84" s="3">
        <v>0.377</v>
      </c>
      <c r="BS84" s="11">
        <v>0.5</v>
      </c>
      <c r="BT84" s="3">
        <v>0.379</v>
      </c>
      <c r="BU84" s="3">
        <v>0.29699999999999999</v>
      </c>
      <c r="BV84" s="3">
        <v>0.67600000000000005</v>
      </c>
      <c r="BW84" s="3" t="s">
        <v>1</v>
      </c>
      <c r="BX84" s="3" t="s">
        <v>1</v>
      </c>
      <c r="BY84" s="3" t="s">
        <v>1</v>
      </c>
      <c r="BZ84" s="3" t="s">
        <v>1</v>
      </c>
    </row>
    <row r="85" spans="1:78" x14ac:dyDescent="0.2">
      <c r="A85" s="3">
        <v>106</v>
      </c>
      <c r="B85" s="3" t="s">
        <v>127</v>
      </c>
      <c r="C85" s="9">
        <v>45042</v>
      </c>
      <c r="D85" s="3" t="s">
        <v>123</v>
      </c>
      <c r="E85" s="4" t="s">
        <v>121</v>
      </c>
      <c r="F85" s="4" t="s">
        <v>151</v>
      </c>
      <c r="G85" s="4" t="s">
        <v>157</v>
      </c>
      <c r="H85" s="6" t="s">
        <v>1</v>
      </c>
      <c r="I85" s="6" t="s">
        <v>1</v>
      </c>
      <c r="J85" s="6">
        <v>36</v>
      </c>
      <c r="K85" s="6">
        <v>47.3</v>
      </c>
      <c r="L85" s="6">
        <v>16.7</v>
      </c>
      <c r="M85" s="4" t="s">
        <v>0</v>
      </c>
      <c r="N85" s="4" t="s">
        <v>158</v>
      </c>
      <c r="O85" s="3">
        <v>40</v>
      </c>
      <c r="P85" s="4" t="s">
        <v>120</v>
      </c>
      <c r="Q85" s="4" t="s">
        <v>0</v>
      </c>
      <c r="R85" s="4" t="s">
        <v>164</v>
      </c>
      <c r="S85" s="17" t="s">
        <v>329</v>
      </c>
      <c r="T85" s="4" t="s">
        <v>334</v>
      </c>
      <c r="U85" s="4" t="s">
        <v>35</v>
      </c>
      <c r="V85" s="4">
        <v>8</v>
      </c>
      <c r="W85" s="26">
        <f xml:space="preserve"> ROUND((0.43/5) / (0.44/0.99),2)</f>
        <v>0.19</v>
      </c>
      <c r="X85" s="3" t="s">
        <v>1</v>
      </c>
      <c r="Y85" s="6">
        <v>0.1</v>
      </c>
      <c r="Z85" s="19">
        <v>12.4</v>
      </c>
      <c r="AA85" s="3" t="s">
        <v>1</v>
      </c>
      <c r="AB85" s="4" t="s">
        <v>45</v>
      </c>
      <c r="AC85" s="4" t="s">
        <v>1</v>
      </c>
      <c r="AD85" s="4" t="s">
        <v>1</v>
      </c>
      <c r="AE85" s="4" t="s">
        <v>1</v>
      </c>
      <c r="AF85" s="4" t="s">
        <v>1</v>
      </c>
      <c r="AG85" s="4" t="s">
        <v>1</v>
      </c>
      <c r="AH85" s="3" t="s">
        <v>1</v>
      </c>
      <c r="AI85" s="19">
        <v>15.6</v>
      </c>
      <c r="AJ85" s="20">
        <v>8.23</v>
      </c>
      <c r="AK85" s="20">
        <f>All_data!$AI85/All_data!$AJ85</f>
        <v>1.8955042527339003</v>
      </c>
      <c r="AL85" s="4" t="s">
        <v>128</v>
      </c>
      <c r="AM85" s="3">
        <v>1550</v>
      </c>
      <c r="AN85" s="3">
        <v>0.1</v>
      </c>
      <c r="AO85" s="2" t="s">
        <v>129</v>
      </c>
      <c r="AP85" s="2" t="s">
        <v>337</v>
      </c>
      <c r="AQ85" s="3" t="s">
        <v>114</v>
      </c>
      <c r="AR85" s="3" t="s">
        <v>293</v>
      </c>
      <c r="AS85" s="4" t="s">
        <v>252</v>
      </c>
      <c r="AT85" s="4" t="s">
        <v>254</v>
      </c>
      <c r="AU85" s="9" t="s">
        <v>1</v>
      </c>
      <c r="AV85" s="3">
        <v>0.255</v>
      </c>
      <c r="AW85" s="10" t="s">
        <v>114</v>
      </c>
      <c r="AX85" s="4" t="s">
        <v>133</v>
      </c>
      <c r="AY85" s="3">
        <f>0.6+0.8+0.7+0.43</f>
        <v>2.5299999999999998</v>
      </c>
      <c r="AZ85" s="4" t="s">
        <v>300</v>
      </c>
      <c r="BA85" s="4" t="s">
        <v>130</v>
      </c>
      <c r="BB85" s="4" t="s">
        <v>1</v>
      </c>
      <c r="BC85" s="3">
        <v>900</v>
      </c>
      <c r="BD85" s="4" t="s">
        <v>377</v>
      </c>
      <c r="BE85" s="3">
        <v>1</v>
      </c>
      <c r="BF85" s="3">
        <v>6</v>
      </c>
      <c r="BG85" s="3">
        <v>5</v>
      </c>
      <c r="BH85" s="4">
        <v>0</v>
      </c>
      <c r="BI85" s="4">
        <v>28</v>
      </c>
      <c r="BJ85" s="4">
        <v>20</v>
      </c>
      <c r="BK85" s="4">
        <v>200</v>
      </c>
      <c r="BL85" s="4" t="s">
        <v>131</v>
      </c>
      <c r="BM85" s="4" t="s">
        <v>0</v>
      </c>
      <c r="BN85" s="4" t="s">
        <v>114</v>
      </c>
      <c r="BO85" s="4" t="s">
        <v>412</v>
      </c>
      <c r="BP85" s="28" t="s">
        <v>386</v>
      </c>
      <c r="BQ85" s="3">
        <v>1.0660000000000001</v>
      </c>
      <c r="BR85" s="3">
        <v>0.36299999999999999</v>
      </c>
      <c r="BS85" s="8">
        <v>0.44</v>
      </c>
      <c r="BT85" s="3">
        <v>0.32</v>
      </c>
      <c r="BU85" s="3">
        <v>0.42599999999999999</v>
      </c>
      <c r="BV85" s="3">
        <v>0.746</v>
      </c>
      <c r="BW85" s="3" t="s">
        <v>1</v>
      </c>
      <c r="BX85" s="3" t="s">
        <v>1</v>
      </c>
      <c r="BY85" s="3" t="s">
        <v>1</v>
      </c>
      <c r="BZ85" s="3">
        <v>1.052</v>
      </c>
    </row>
    <row r="86" spans="1:78" x14ac:dyDescent="0.2">
      <c r="A86" s="3">
        <v>108</v>
      </c>
      <c r="B86" s="3" t="s">
        <v>127</v>
      </c>
      <c r="C86" s="9">
        <v>45090</v>
      </c>
      <c r="D86" s="3" t="s">
        <v>124</v>
      </c>
      <c r="E86" s="4" t="s">
        <v>121</v>
      </c>
      <c r="F86" s="4" t="s">
        <v>151</v>
      </c>
      <c r="G86" s="4" t="s">
        <v>157</v>
      </c>
      <c r="H86" s="6" t="s">
        <v>1</v>
      </c>
      <c r="I86" s="6" t="s">
        <v>1</v>
      </c>
      <c r="J86" s="6">
        <v>36</v>
      </c>
      <c r="K86" s="6">
        <v>47.3</v>
      </c>
      <c r="L86" s="6">
        <v>16.7</v>
      </c>
      <c r="M86" s="4" t="s">
        <v>0</v>
      </c>
      <c r="N86" s="4" t="s">
        <v>158</v>
      </c>
      <c r="O86" s="3">
        <v>40</v>
      </c>
      <c r="P86" s="4" t="s">
        <v>120</v>
      </c>
      <c r="Q86" s="4" t="s">
        <v>0</v>
      </c>
      <c r="R86" s="4" t="s">
        <v>164</v>
      </c>
      <c r="S86" s="17" t="s">
        <v>329</v>
      </c>
      <c r="T86" s="4" t="s">
        <v>334</v>
      </c>
      <c r="U86" s="4" t="s">
        <v>35</v>
      </c>
      <c r="V86" s="4">
        <v>4</v>
      </c>
      <c r="W86" s="26">
        <f xml:space="preserve"> ROUND((0.7/5) / (0.44/0.99),2)</f>
        <v>0.32</v>
      </c>
      <c r="X86" s="3">
        <v>0.62</v>
      </c>
      <c r="Y86" s="6">
        <v>0.1</v>
      </c>
      <c r="Z86" s="19">
        <v>10.8</v>
      </c>
      <c r="AA86" s="3" t="s">
        <v>1</v>
      </c>
      <c r="AB86" s="4" t="s">
        <v>45</v>
      </c>
      <c r="AC86" s="4" t="s">
        <v>1</v>
      </c>
      <c r="AD86" s="4" t="s">
        <v>1</v>
      </c>
      <c r="AE86" s="4" t="s">
        <v>1</v>
      </c>
      <c r="AF86" s="4" t="s">
        <v>1</v>
      </c>
      <c r="AG86" s="4" t="s">
        <v>1</v>
      </c>
      <c r="AH86" s="3" t="s">
        <v>1</v>
      </c>
      <c r="AI86" s="19">
        <v>8.5</v>
      </c>
      <c r="AJ86" s="20">
        <v>6.95</v>
      </c>
      <c r="AK86" s="20">
        <f>All_data!$AI86/All_data!$AJ86</f>
        <v>1.2230215827338129</v>
      </c>
      <c r="AL86" s="4" t="s">
        <v>128</v>
      </c>
      <c r="AM86" s="3">
        <v>1500</v>
      </c>
      <c r="AN86" s="3">
        <v>5</v>
      </c>
      <c r="AO86" s="2" t="s">
        <v>129</v>
      </c>
      <c r="AP86" s="2" t="s">
        <v>114</v>
      </c>
      <c r="AQ86" s="3" t="s">
        <v>145</v>
      </c>
      <c r="AR86" s="3" t="s">
        <v>293</v>
      </c>
      <c r="AS86" s="4" t="s">
        <v>255</v>
      </c>
      <c r="AT86" s="4" t="s">
        <v>255</v>
      </c>
      <c r="AU86" s="9" t="s">
        <v>1</v>
      </c>
      <c r="AV86" s="3">
        <v>0.25800000000000001</v>
      </c>
      <c r="AW86" s="10" t="s">
        <v>114</v>
      </c>
      <c r="AX86" s="4" t="s">
        <v>133</v>
      </c>
      <c r="AY86" s="3">
        <f>0.8+0.8+0.7+0.6+0.5+0.4</f>
        <v>3.8</v>
      </c>
      <c r="AZ86" s="4" t="s">
        <v>301</v>
      </c>
      <c r="BA86" s="4" t="s">
        <v>130</v>
      </c>
      <c r="BB86" s="4" t="s">
        <v>1</v>
      </c>
      <c r="BC86" s="3">
        <v>1000</v>
      </c>
      <c r="BD86" s="4" t="s">
        <v>378</v>
      </c>
      <c r="BE86" s="3">
        <v>26</v>
      </c>
      <c r="BF86" s="3">
        <v>26</v>
      </c>
      <c r="BG86" s="3">
        <v>0</v>
      </c>
      <c r="BH86" s="4">
        <v>0</v>
      </c>
      <c r="BI86" s="4">
        <v>56</v>
      </c>
      <c r="BJ86" s="4">
        <v>41</v>
      </c>
      <c r="BK86" s="4">
        <v>200</v>
      </c>
      <c r="BL86" s="4" t="s">
        <v>131</v>
      </c>
      <c r="BM86" s="4" t="s">
        <v>0</v>
      </c>
      <c r="BN86" s="4" t="s">
        <v>114</v>
      </c>
      <c r="BO86" s="4" t="s">
        <v>412</v>
      </c>
      <c r="BP86" s="28" t="s">
        <v>386</v>
      </c>
      <c r="BQ86" s="3">
        <v>1.0580000000000001</v>
      </c>
      <c r="BR86" s="3">
        <v>0.45600000000000002</v>
      </c>
      <c r="BS86" s="3">
        <v>0.85</v>
      </c>
      <c r="BT86" s="3">
        <v>0.17299999999999999</v>
      </c>
      <c r="BU86" s="3">
        <v>0.32800000000000001</v>
      </c>
      <c r="BV86" s="3">
        <v>0.501</v>
      </c>
      <c r="BW86" s="3" t="s">
        <v>1</v>
      </c>
      <c r="BX86" s="3" t="s">
        <v>1</v>
      </c>
      <c r="BY86" s="3" t="s">
        <v>1</v>
      </c>
      <c r="BZ86" s="3" t="s">
        <v>1</v>
      </c>
    </row>
    <row r="87" spans="1:78" x14ac:dyDescent="0.2">
      <c r="A87" s="3">
        <v>112</v>
      </c>
      <c r="B87" s="3" t="s">
        <v>126</v>
      </c>
      <c r="C87" s="9">
        <v>45208</v>
      </c>
      <c r="D87" s="3" t="s">
        <v>119</v>
      </c>
      <c r="E87" s="4" t="s">
        <v>111</v>
      </c>
      <c r="F87" s="4" t="s">
        <v>151</v>
      </c>
      <c r="G87" s="4" t="s">
        <v>154</v>
      </c>
      <c r="H87" s="6">
        <v>1.016</v>
      </c>
      <c r="I87" s="6">
        <v>6.87</v>
      </c>
      <c r="J87" s="6">
        <v>36.4</v>
      </c>
      <c r="K87" s="6">
        <v>47.7</v>
      </c>
      <c r="L87" s="6">
        <v>15.9</v>
      </c>
      <c r="M87" s="4" t="s">
        <v>148</v>
      </c>
      <c r="N87" s="4" t="s">
        <v>158</v>
      </c>
      <c r="O87" s="3">
        <v>40</v>
      </c>
      <c r="P87" s="4" t="s">
        <v>86</v>
      </c>
      <c r="Q87" s="4" t="s">
        <v>0</v>
      </c>
      <c r="R87" s="4" t="s">
        <v>164</v>
      </c>
      <c r="S87" s="17" t="s">
        <v>328</v>
      </c>
      <c r="T87" s="4" t="s">
        <v>315</v>
      </c>
      <c r="U87" s="4" t="s">
        <v>35</v>
      </c>
      <c r="V87" s="4">
        <v>1</v>
      </c>
      <c r="W87" s="4">
        <f>3.5/5</f>
        <v>0.7</v>
      </c>
      <c r="X87" s="3">
        <v>1.0049999999999999</v>
      </c>
      <c r="Y87" s="6">
        <v>0.125</v>
      </c>
      <c r="Z87" s="19">
        <v>33.799999999999997</v>
      </c>
      <c r="AA87" s="3">
        <v>0.85899999999999999</v>
      </c>
      <c r="AB87" s="4" t="s">
        <v>11</v>
      </c>
      <c r="AC87" s="4">
        <v>4</v>
      </c>
      <c r="AD87" s="4">
        <v>0.9</v>
      </c>
      <c r="AE87" s="4">
        <f>14*12</f>
        <v>168</v>
      </c>
      <c r="AF87" s="4">
        <v>8</v>
      </c>
      <c r="AG87" s="4" t="s">
        <v>145</v>
      </c>
      <c r="AH87" s="3">
        <v>10</v>
      </c>
      <c r="AI87" s="19">
        <v>20.399999999999999</v>
      </c>
      <c r="AJ87" s="20">
        <v>7.01</v>
      </c>
      <c r="AK87" s="20">
        <f>All_data!$AI87/All_data!$AJ87</f>
        <v>2.9101283880171183</v>
      </c>
      <c r="AL87" s="4" t="s">
        <v>39</v>
      </c>
      <c r="AM87" s="3">
        <v>1500</v>
      </c>
      <c r="AN87" s="3">
        <v>5</v>
      </c>
      <c r="AO87" s="2" t="s">
        <v>190</v>
      </c>
      <c r="AP87" s="2" t="s">
        <v>114</v>
      </c>
      <c r="AQ87" s="12" t="s">
        <v>145</v>
      </c>
      <c r="AR87" s="12" t="s">
        <v>292</v>
      </c>
      <c r="AS87" s="10" t="s">
        <v>256</v>
      </c>
      <c r="AT87" s="13" t="s">
        <v>256</v>
      </c>
      <c r="AU87" s="4">
        <v>3.492</v>
      </c>
      <c r="AV87" s="3">
        <v>0.252</v>
      </c>
      <c r="AW87" s="10" t="s">
        <v>114</v>
      </c>
      <c r="AX87" s="4" t="s">
        <v>271</v>
      </c>
      <c r="AY87" s="3">
        <f>3.5*6+3</f>
        <v>24</v>
      </c>
      <c r="AZ87" s="4" t="s">
        <v>277</v>
      </c>
      <c r="BA87" s="4" t="s">
        <v>274</v>
      </c>
      <c r="BB87" s="4">
        <v>307</v>
      </c>
      <c r="BC87" s="3">
        <v>900</v>
      </c>
      <c r="BD87" s="4" t="s">
        <v>379</v>
      </c>
      <c r="BE87" s="3">
        <v>32</v>
      </c>
      <c r="BF87" s="3">
        <v>32</v>
      </c>
      <c r="BG87" s="3">
        <v>0</v>
      </c>
      <c r="BH87" s="4">
        <v>0</v>
      </c>
      <c r="BI87" s="4">
        <v>272</v>
      </c>
      <c r="BJ87" s="4">
        <v>267</v>
      </c>
      <c r="BK87" s="4">
        <v>200</v>
      </c>
      <c r="BL87" s="4" t="s">
        <v>64</v>
      </c>
      <c r="BM87" s="4" t="s">
        <v>0</v>
      </c>
      <c r="BN87" s="4" t="s">
        <v>114</v>
      </c>
      <c r="BO87" s="4" t="s">
        <v>411</v>
      </c>
      <c r="BP87" s="28" t="s">
        <v>387</v>
      </c>
      <c r="BQ87" s="3">
        <v>1.101</v>
      </c>
      <c r="BR87" s="3">
        <v>0.12</v>
      </c>
      <c r="BS87" s="3">
        <v>0.13</v>
      </c>
      <c r="BT87" s="3">
        <v>1.0720000000000001</v>
      </c>
      <c r="BU87" s="3">
        <v>0.66500000000000004</v>
      </c>
      <c r="BV87" s="3">
        <v>1.7370000000000001</v>
      </c>
      <c r="BW87" s="3">
        <v>0.06</v>
      </c>
      <c r="BX87" s="3">
        <v>0.38</v>
      </c>
      <c r="BY87" s="3">
        <v>0.33300000000000002</v>
      </c>
      <c r="BZ87" s="3">
        <v>1.2549999999999999</v>
      </c>
    </row>
    <row r="88" spans="1:78" x14ac:dyDescent="0.2">
      <c r="A88" s="3">
        <v>113</v>
      </c>
      <c r="B88" s="3" t="s">
        <v>126</v>
      </c>
      <c r="C88" s="9">
        <v>45222</v>
      </c>
      <c r="D88" s="3" t="s">
        <v>97</v>
      </c>
      <c r="E88" s="4" t="s">
        <v>63</v>
      </c>
      <c r="F88" s="4" t="s">
        <v>151</v>
      </c>
      <c r="G88" s="4" t="s">
        <v>154</v>
      </c>
      <c r="H88" s="6">
        <v>1.0820000000000001</v>
      </c>
      <c r="I88" s="6">
        <v>5.88</v>
      </c>
      <c r="J88" s="6">
        <v>36.4</v>
      </c>
      <c r="K88" s="6">
        <v>47.7</v>
      </c>
      <c r="L88" s="6">
        <v>15.9</v>
      </c>
      <c r="M88" s="4" t="s">
        <v>0</v>
      </c>
      <c r="N88" s="4" t="s">
        <v>151</v>
      </c>
      <c r="O88" s="3">
        <v>40</v>
      </c>
      <c r="P88" s="4" t="s">
        <v>50</v>
      </c>
      <c r="Q88" s="4" t="s">
        <v>0</v>
      </c>
      <c r="R88" s="4" t="s">
        <v>164</v>
      </c>
      <c r="S88" s="17" t="s">
        <v>328</v>
      </c>
      <c r="T88" s="4" t="s">
        <v>318</v>
      </c>
      <c r="U88" s="4" t="s">
        <v>35</v>
      </c>
      <c r="V88" s="4">
        <v>11</v>
      </c>
      <c r="W88" s="4">
        <v>0.7</v>
      </c>
      <c r="X88" s="3">
        <v>0.94</v>
      </c>
      <c r="Y88" s="6">
        <v>0.125</v>
      </c>
      <c r="Z88" s="19">
        <v>17.7</v>
      </c>
      <c r="AA88" s="3">
        <v>0.85899999999999999</v>
      </c>
      <c r="AB88" s="4" t="s">
        <v>11</v>
      </c>
      <c r="AC88" s="4">
        <v>4.5999999999999996</v>
      </c>
      <c r="AD88" s="4">
        <v>0.3</v>
      </c>
      <c r="AE88" s="4">
        <v>154</v>
      </c>
      <c r="AF88" s="4">
        <v>8</v>
      </c>
      <c r="AG88" s="4" t="s">
        <v>114</v>
      </c>
      <c r="AH88" s="3">
        <v>18</v>
      </c>
      <c r="AI88" s="19">
        <v>23.2</v>
      </c>
      <c r="AJ88" s="20">
        <v>5.36</v>
      </c>
      <c r="AK88" s="20">
        <f>All_data!$AI88/All_data!$AJ88</f>
        <v>4.3283582089552235</v>
      </c>
      <c r="AL88" s="4" t="s">
        <v>39</v>
      </c>
      <c r="AM88" s="3">
        <v>1475</v>
      </c>
      <c r="AN88" s="3">
        <v>5</v>
      </c>
      <c r="AO88" s="2" t="s">
        <v>190</v>
      </c>
      <c r="AP88" s="2" t="s">
        <v>145</v>
      </c>
      <c r="AQ88" s="12" t="s">
        <v>145</v>
      </c>
      <c r="AR88" s="12" t="s">
        <v>292</v>
      </c>
      <c r="AS88" s="10" t="s">
        <v>234</v>
      </c>
      <c r="AT88" s="5" t="s">
        <v>257</v>
      </c>
      <c r="AU88" s="4">
        <v>1.228</v>
      </c>
      <c r="AV88" s="3">
        <v>0.23799999999999999</v>
      </c>
      <c r="AW88" s="10" t="s">
        <v>145</v>
      </c>
      <c r="AX88" s="4" t="s">
        <v>134</v>
      </c>
      <c r="AY88" s="3">
        <f>3.5*6</f>
        <v>21</v>
      </c>
      <c r="AZ88" s="4" t="s">
        <v>296</v>
      </c>
      <c r="BA88" s="4" t="s">
        <v>274</v>
      </c>
      <c r="BB88" s="4">
        <v>0</v>
      </c>
      <c r="BC88" s="3">
        <v>900</v>
      </c>
      <c r="BD88" s="4" t="s">
        <v>376</v>
      </c>
      <c r="BE88" s="3">
        <v>2</v>
      </c>
      <c r="BF88" s="3">
        <v>7</v>
      </c>
      <c r="BG88" s="3">
        <v>5</v>
      </c>
      <c r="BH88" s="4">
        <v>0</v>
      </c>
      <c r="BI88" s="4">
        <v>545</v>
      </c>
      <c r="BJ88" s="4">
        <v>321</v>
      </c>
      <c r="BK88" s="4">
        <v>200</v>
      </c>
      <c r="BL88" s="4" t="s">
        <v>64</v>
      </c>
      <c r="BM88" s="4" t="s">
        <v>0</v>
      </c>
      <c r="BN88" s="4" t="s">
        <v>114</v>
      </c>
      <c r="BO88" s="4" t="s">
        <v>411</v>
      </c>
      <c r="BP88" s="28" t="s">
        <v>388</v>
      </c>
      <c r="BQ88" s="3">
        <v>1.097</v>
      </c>
      <c r="BR88" s="3">
        <v>0.23799999999999999</v>
      </c>
      <c r="BS88" s="3">
        <v>0.20899999999999999</v>
      </c>
      <c r="BT88" s="3">
        <v>0.80100000000000005</v>
      </c>
      <c r="BU88" s="3">
        <v>0.28199999999999997</v>
      </c>
      <c r="BV88" s="3">
        <v>1.083</v>
      </c>
      <c r="BW88" s="3">
        <v>7.0000000000000007E-2</v>
      </c>
      <c r="BX88" s="3">
        <v>0.34</v>
      </c>
      <c r="BY88" s="3">
        <v>0.27300000000000002</v>
      </c>
      <c r="BZ88" s="3">
        <v>0.94799999999999995</v>
      </c>
    </row>
    <row r="89" spans="1:78" x14ac:dyDescent="0.2">
      <c r="A89" s="3">
        <v>114</v>
      </c>
      <c r="B89" s="3" t="s">
        <v>126</v>
      </c>
      <c r="C89" s="9">
        <v>45236</v>
      </c>
      <c r="D89" s="3" t="s">
        <v>137</v>
      </c>
      <c r="E89" s="4" t="s">
        <v>111</v>
      </c>
      <c r="F89" s="4" t="s">
        <v>151</v>
      </c>
      <c r="G89" s="4" t="s">
        <v>154</v>
      </c>
      <c r="H89" s="6">
        <v>1.016</v>
      </c>
      <c r="I89" s="6">
        <v>6.87</v>
      </c>
      <c r="J89" s="6">
        <v>36.4</v>
      </c>
      <c r="K89" s="6">
        <v>47.7</v>
      </c>
      <c r="L89" s="6">
        <v>15.9</v>
      </c>
      <c r="M89" s="4" t="s">
        <v>0</v>
      </c>
      <c r="N89" s="4" t="s">
        <v>158</v>
      </c>
      <c r="O89" s="3">
        <v>40</v>
      </c>
      <c r="P89" s="4" t="s">
        <v>86</v>
      </c>
      <c r="Q89" s="4" t="s">
        <v>0</v>
      </c>
      <c r="R89" s="4" t="s">
        <v>164</v>
      </c>
      <c r="S89" s="17" t="s">
        <v>328</v>
      </c>
      <c r="T89" s="4" t="s">
        <v>318</v>
      </c>
      <c r="U89" s="4" t="s">
        <v>35</v>
      </c>
      <c r="V89" s="4">
        <v>11</v>
      </c>
      <c r="W89" s="4">
        <f>2/5</f>
        <v>0.4</v>
      </c>
      <c r="X89" s="3">
        <f>AVERAGE(0.99,1.04)</f>
        <v>1.0150000000000001</v>
      </c>
      <c r="Y89" s="6">
        <v>0.125</v>
      </c>
      <c r="Z89" s="19">
        <v>63.5</v>
      </c>
      <c r="AA89" s="3">
        <v>1.1519999999999999</v>
      </c>
      <c r="AB89" s="4" t="s">
        <v>11</v>
      </c>
      <c r="AC89" s="4">
        <v>4</v>
      </c>
      <c r="AD89" s="4">
        <v>0.4</v>
      </c>
      <c r="AE89" s="4">
        <f>14*14</f>
        <v>196</v>
      </c>
      <c r="AF89" s="4">
        <v>8</v>
      </c>
      <c r="AG89" s="4" t="s">
        <v>145</v>
      </c>
      <c r="AH89" s="3">
        <v>6</v>
      </c>
      <c r="AI89" s="19">
        <v>11.1</v>
      </c>
      <c r="AJ89" s="20">
        <v>7.38</v>
      </c>
      <c r="AK89" s="20">
        <f>All_data!$AI89/All_data!$AJ89</f>
        <v>1.5040650406504066</v>
      </c>
      <c r="AL89" s="4" t="s">
        <v>39</v>
      </c>
      <c r="AM89" s="3">
        <v>1500</v>
      </c>
      <c r="AN89" s="3">
        <v>0.1</v>
      </c>
      <c r="AO89" s="2" t="s">
        <v>190</v>
      </c>
      <c r="AP89" s="2" t="s">
        <v>337</v>
      </c>
      <c r="AQ89" s="12" t="s">
        <v>114</v>
      </c>
      <c r="AR89" s="12" t="s">
        <v>294</v>
      </c>
      <c r="AS89" s="10" t="s">
        <v>264</v>
      </c>
      <c r="AT89" s="5" t="s">
        <v>258</v>
      </c>
      <c r="AU89" s="4">
        <v>3.621</v>
      </c>
      <c r="AV89" s="3">
        <v>0.22700000000000001</v>
      </c>
      <c r="AW89" s="10" t="s">
        <v>114</v>
      </c>
      <c r="AX89" s="4" t="s">
        <v>133</v>
      </c>
      <c r="AY89" s="3">
        <f>2*4</f>
        <v>8</v>
      </c>
      <c r="AZ89" s="4" t="s">
        <v>298</v>
      </c>
      <c r="BA89" s="4" t="s">
        <v>141</v>
      </c>
      <c r="BB89" s="14">
        <v>323</v>
      </c>
      <c r="BC89" s="3">
        <v>905</v>
      </c>
      <c r="BD89" s="4" t="s">
        <v>380</v>
      </c>
      <c r="BE89" s="3">
        <v>4</v>
      </c>
      <c r="BF89" s="3">
        <v>10</v>
      </c>
      <c r="BG89" s="3">
        <v>6</v>
      </c>
      <c r="BH89" s="4">
        <v>0</v>
      </c>
      <c r="BI89" s="4">
        <v>39</v>
      </c>
      <c r="BJ89" s="4">
        <v>12</v>
      </c>
      <c r="BK89" s="4">
        <v>200</v>
      </c>
      <c r="BL89" s="4" t="s">
        <v>64</v>
      </c>
      <c r="BM89" s="4" t="s">
        <v>0</v>
      </c>
      <c r="BN89" s="4" t="s">
        <v>114</v>
      </c>
      <c r="BO89" s="4" t="s">
        <v>411</v>
      </c>
      <c r="BP89" s="28" t="s">
        <v>388</v>
      </c>
      <c r="BQ89" s="3">
        <v>1.08</v>
      </c>
      <c r="BR89" s="3">
        <v>0.159</v>
      </c>
      <c r="BS89" s="3">
        <v>0.18</v>
      </c>
      <c r="BT89" s="3">
        <v>0.872</v>
      </c>
      <c r="BU89" s="3">
        <v>0.57499999999999996</v>
      </c>
      <c r="BV89" s="3">
        <v>1.4470000000000001</v>
      </c>
      <c r="BW89" s="3">
        <v>0.08</v>
      </c>
      <c r="BX89" s="3">
        <v>0.35</v>
      </c>
      <c r="BY89" s="3">
        <v>0.27700000000000002</v>
      </c>
      <c r="BZ89" s="3">
        <v>0.97499999999999998</v>
      </c>
    </row>
    <row r="90" spans="1:78" x14ac:dyDescent="0.2">
      <c r="A90" s="3">
        <v>115</v>
      </c>
      <c r="B90" s="3" t="s">
        <v>126</v>
      </c>
      <c r="C90" s="9">
        <v>45245</v>
      </c>
      <c r="D90" s="3" t="s">
        <v>136</v>
      </c>
      <c r="E90" s="4" t="s">
        <v>111</v>
      </c>
      <c r="F90" s="4" t="s">
        <v>151</v>
      </c>
      <c r="G90" s="4" t="s">
        <v>154</v>
      </c>
      <c r="H90" s="6">
        <v>1.016</v>
      </c>
      <c r="I90" s="6">
        <v>6.87</v>
      </c>
      <c r="J90" s="6">
        <v>36.4</v>
      </c>
      <c r="K90" s="6">
        <v>47.7</v>
      </c>
      <c r="L90" s="6">
        <v>15.9</v>
      </c>
      <c r="M90" s="4" t="s">
        <v>0</v>
      </c>
      <c r="N90" s="4" t="s">
        <v>158</v>
      </c>
      <c r="O90" s="3">
        <v>40</v>
      </c>
      <c r="P90" s="4" t="s">
        <v>86</v>
      </c>
      <c r="Q90" s="4" t="s">
        <v>0</v>
      </c>
      <c r="R90" s="4" t="s">
        <v>164</v>
      </c>
      <c r="S90" s="17" t="s">
        <v>328</v>
      </c>
      <c r="T90" s="4" t="s">
        <v>318</v>
      </c>
      <c r="U90" s="4" t="s">
        <v>35</v>
      </c>
      <c r="V90" s="4">
        <v>8</v>
      </c>
      <c r="W90" s="4">
        <f>2/5</f>
        <v>0.4</v>
      </c>
      <c r="X90" s="3">
        <f>AVERAGE(0.99,1.01)</f>
        <v>1</v>
      </c>
      <c r="Y90" s="6">
        <v>0.125</v>
      </c>
      <c r="Z90" s="19">
        <v>23.1</v>
      </c>
      <c r="AA90" s="3">
        <v>1.1519999999999999</v>
      </c>
      <c r="AB90" s="4" t="s">
        <v>11</v>
      </c>
      <c r="AC90" s="4">
        <v>4</v>
      </c>
      <c r="AD90" s="4">
        <v>0.4</v>
      </c>
      <c r="AE90" s="4">
        <v>196</v>
      </c>
      <c r="AF90" s="4">
        <v>8</v>
      </c>
      <c r="AG90" s="4" t="s">
        <v>145</v>
      </c>
      <c r="AH90" s="3">
        <v>6</v>
      </c>
      <c r="AI90" s="19">
        <v>8.9</v>
      </c>
      <c r="AJ90" s="20">
        <v>9.51</v>
      </c>
      <c r="AK90" s="20">
        <f>All_data!$AI90/All_data!$AJ90</f>
        <v>0.93585699263932709</v>
      </c>
      <c r="AL90" s="4" t="s">
        <v>39</v>
      </c>
      <c r="AM90" s="3">
        <v>1500</v>
      </c>
      <c r="AN90" s="3">
        <v>5</v>
      </c>
      <c r="AO90" s="2" t="s">
        <v>190</v>
      </c>
      <c r="AP90" s="2" t="s">
        <v>337</v>
      </c>
      <c r="AQ90" s="12" t="s">
        <v>145</v>
      </c>
      <c r="AR90" s="12" t="s">
        <v>294</v>
      </c>
      <c r="AS90" s="10" t="s">
        <v>264</v>
      </c>
      <c r="AT90" s="5" t="s">
        <v>259</v>
      </c>
      <c r="AU90" s="4">
        <v>1.8660000000000001</v>
      </c>
      <c r="AV90" s="3">
        <v>0.25900000000000001</v>
      </c>
      <c r="AW90" s="10" t="s">
        <v>114</v>
      </c>
      <c r="AX90" s="4" t="s">
        <v>133</v>
      </c>
      <c r="AY90" s="3">
        <v>10</v>
      </c>
      <c r="AZ90" s="4" t="s">
        <v>297</v>
      </c>
      <c r="BA90" s="4" t="s">
        <v>141</v>
      </c>
      <c r="BB90" s="14">
        <v>337</v>
      </c>
      <c r="BC90" s="3">
        <v>905</v>
      </c>
      <c r="BD90" s="4" t="s">
        <v>265</v>
      </c>
      <c r="BE90" s="3">
        <v>4</v>
      </c>
      <c r="BF90" s="3">
        <v>14</v>
      </c>
      <c r="BG90" s="3">
        <v>10</v>
      </c>
      <c r="BH90" s="4">
        <v>0</v>
      </c>
      <c r="BI90" s="4">
        <v>44</v>
      </c>
      <c r="BJ90" s="4">
        <v>7</v>
      </c>
      <c r="BK90" s="4">
        <v>200</v>
      </c>
      <c r="BL90" s="4" t="s">
        <v>64</v>
      </c>
      <c r="BM90" s="4" t="s">
        <v>0</v>
      </c>
      <c r="BN90" s="4" t="s">
        <v>114</v>
      </c>
      <c r="BO90" s="4" t="s">
        <v>411</v>
      </c>
      <c r="BP90" s="28" t="s">
        <v>388</v>
      </c>
      <c r="BQ90" s="3">
        <v>1.0580000000000001</v>
      </c>
      <c r="BR90" s="3">
        <v>0.41899999999999998</v>
      </c>
      <c r="BS90" s="3">
        <v>0.5</v>
      </c>
      <c r="BT90" s="3">
        <v>0.38700000000000001</v>
      </c>
      <c r="BU90" s="3">
        <v>0.161</v>
      </c>
      <c r="BV90" s="3">
        <v>0.54800000000000004</v>
      </c>
      <c r="BW90" s="3">
        <v>0.11</v>
      </c>
      <c r="BX90" s="3">
        <v>0.57999999999999996</v>
      </c>
      <c r="BY90" s="3" t="s">
        <v>1</v>
      </c>
      <c r="BZ90" s="3">
        <v>0.53600000000000003</v>
      </c>
    </row>
    <row r="91" spans="1:78" x14ac:dyDescent="0.2">
      <c r="A91" s="3">
        <v>116</v>
      </c>
      <c r="B91" s="3" t="s">
        <v>126</v>
      </c>
      <c r="C91" s="9">
        <v>45250</v>
      </c>
      <c r="D91" s="3" t="s">
        <v>98</v>
      </c>
      <c r="E91" s="4" t="s">
        <v>63</v>
      </c>
      <c r="F91" s="4" t="s">
        <v>151</v>
      </c>
      <c r="G91" s="4" t="s">
        <v>154</v>
      </c>
      <c r="H91" s="6">
        <v>1.0820000000000001</v>
      </c>
      <c r="I91" s="6">
        <v>5.88</v>
      </c>
      <c r="J91" s="6">
        <v>36.4</v>
      </c>
      <c r="K91" s="6">
        <v>47.7</v>
      </c>
      <c r="L91" s="6">
        <v>15.9</v>
      </c>
      <c r="M91" s="4" t="s">
        <v>0</v>
      </c>
      <c r="N91" s="4" t="s">
        <v>151</v>
      </c>
      <c r="O91" s="3">
        <v>40</v>
      </c>
      <c r="P91" s="4" t="s">
        <v>50</v>
      </c>
      <c r="Q91" s="4" t="s">
        <v>0</v>
      </c>
      <c r="R91" s="4" t="s">
        <v>164</v>
      </c>
      <c r="S91" s="17" t="s">
        <v>328</v>
      </c>
      <c r="T91" s="4" t="s">
        <v>318</v>
      </c>
      <c r="U91" s="4" t="s">
        <v>35</v>
      </c>
      <c r="V91" s="4">
        <v>12</v>
      </c>
      <c r="W91" s="4">
        <v>0.7</v>
      </c>
      <c r="X91" s="3">
        <f>AVERAGE(0.91,0.97)</f>
        <v>0.94</v>
      </c>
      <c r="Y91" s="6">
        <v>0.125</v>
      </c>
      <c r="Z91" s="19">
        <v>37.700000000000003</v>
      </c>
      <c r="AA91" s="3">
        <v>0.85899999999999999</v>
      </c>
      <c r="AB91" s="4" t="s">
        <v>11</v>
      </c>
      <c r="AC91" s="4">
        <v>4.5999999999999996</v>
      </c>
      <c r="AD91" s="4">
        <v>0.3</v>
      </c>
      <c r="AE91" s="4">
        <v>154</v>
      </c>
      <c r="AF91" s="4">
        <v>8</v>
      </c>
      <c r="AG91" s="4" t="s">
        <v>114</v>
      </c>
      <c r="AH91" s="3">
        <v>18</v>
      </c>
      <c r="AI91" s="19">
        <v>22.9</v>
      </c>
      <c r="AJ91" s="20">
        <v>4.82</v>
      </c>
      <c r="AK91" s="20">
        <f>All_data!$AI91/All_data!$AJ91</f>
        <v>4.7510373443983394</v>
      </c>
      <c r="AL91" s="4" t="s">
        <v>39</v>
      </c>
      <c r="AM91" s="3">
        <v>1475</v>
      </c>
      <c r="AN91" s="3">
        <v>5</v>
      </c>
      <c r="AO91" s="2" t="s">
        <v>190</v>
      </c>
      <c r="AP91" t="s">
        <v>145</v>
      </c>
      <c r="AQ91" s="12" t="s">
        <v>145</v>
      </c>
      <c r="AR91" s="12" t="s">
        <v>292</v>
      </c>
      <c r="AS91" s="10" t="s">
        <v>234</v>
      </c>
      <c r="AT91" s="5" t="s">
        <v>257</v>
      </c>
      <c r="AU91" s="4">
        <v>1.228</v>
      </c>
      <c r="AV91" s="3">
        <v>0.24399999999999999</v>
      </c>
      <c r="AW91" s="10" t="s">
        <v>145</v>
      </c>
      <c r="AX91" s="4" t="s">
        <v>134</v>
      </c>
      <c r="AY91" s="3">
        <v>24</v>
      </c>
      <c r="AZ91" s="4" t="s">
        <v>296</v>
      </c>
      <c r="BA91" s="4" t="s">
        <v>141</v>
      </c>
      <c r="BB91" s="14">
        <v>323</v>
      </c>
      <c r="BC91" s="3">
        <v>905</v>
      </c>
      <c r="BD91" s="4" t="s">
        <v>380</v>
      </c>
      <c r="BE91" s="3">
        <v>2</v>
      </c>
      <c r="BF91" s="3">
        <v>7</v>
      </c>
      <c r="BG91" s="3">
        <v>5</v>
      </c>
      <c r="BH91" s="4">
        <v>0</v>
      </c>
      <c r="BI91" s="4">
        <v>573</v>
      </c>
      <c r="BJ91" s="4">
        <v>26</v>
      </c>
      <c r="BK91" s="4">
        <v>200</v>
      </c>
      <c r="BL91" s="4" t="s">
        <v>64</v>
      </c>
      <c r="BM91" s="4" t="s">
        <v>0</v>
      </c>
      <c r="BN91" s="4" t="s">
        <v>114</v>
      </c>
      <c r="BO91" s="4" t="s">
        <v>411</v>
      </c>
      <c r="BP91" s="28" t="s">
        <v>388</v>
      </c>
      <c r="BQ91" s="3">
        <v>1.093</v>
      </c>
      <c r="BR91" s="3">
        <v>0.26600000000000001</v>
      </c>
      <c r="BS91" s="3">
        <v>0.249</v>
      </c>
      <c r="BT91" s="3">
        <v>0.71499999999999997</v>
      </c>
      <c r="BU91" s="3">
        <v>0.23100000000000001</v>
      </c>
      <c r="BV91" s="3">
        <v>0.94599999999999995</v>
      </c>
      <c r="BW91" s="3">
        <v>0.06</v>
      </c>
      <c r="BX91" s="3">
        <v>0.36</v>
      </c>
      <c r="BY91" s="3">
        <v>0.26100000000000001</v>
      </c>
      <c r="BZ91" s="3">
        <v>0.91900000000000004</v>
      </c>
    </row>
    <row r="92" spans="1:78" x14ac:dyDescent="0.2">
      <c r="A92" s="3">
        <v>118</v>
      </c>
      <c r="B92" s="3" t="s">
        <v>126</v>
      </c>
      <c r="C92" s="9">
        <v>45279</v>
      </c>
      <c r="D92" s="3" t="s">
        <v>140</v>
      </c>
      <c r="E92" s="4" t="s">
        <v>111</v>
      </c>
      <c r="F92" s="4" t="s">
        <v>151</v>
      </c>
      <c r="G92" s="4" t="s">
        <v>154</v>
      </c>
      <c r="H92" s="6">
        <v>1.016</v>
      </c>
      <c r="I92" s="6">
        <v>6.87</v>
      </c>
      <c r="J92" s="6">
        <v>36.4</v>
      </c>
      <c r="K92" s="6">
        <v>47.7</v>
      </c>
      <c r="L92" s="6">
        <v>15.9</v>
      </c>
      <c r="M92" s="4" t="s">
        <v>0</v>
      </c>
      <c r="N92" s="4" t="s">
        <v>158</v>
      </c>
      <c r="O92" s="3">
        <v>40</v>
      </c>
      <c r="P92" s="4" t="s">
        <v>86</v>
      </c>
      <c r="Q92" s="4" t="s">
        <v>0</v>
      </c>
      <c r="R92" s="4" t="s">
        <v>164</v>
      </c>
      <c r="S92" s="17" t="s">
        <v>328</v>
      </c>
      <c r="T92" s="4" t="s">
        <v>318</v>
      </c>
      <c r="U92" s="4" t="s">
        <v>35</v>
      </c>
      <c r="V92" s="4">
        <v>4</v>
      </c>
      <c r="W92" s="4">
        <f>2/5</f>
        <v>0.4</v>
      </c>
      <c r="X92" s="3">
        <f>AVERAGE(0.92,0.96)</f>
        <v>0.94</v>
      </c>
      <c r="Y92" s="6">
        <v>0.125</v>
      </c>
      <c r="Z92" s="19">
        <v>27.5</v>
      </c>
      <c r="AA92" s="3">
        <v>1.1519999999999999</v>
      </c>
      <c r="AB92" s="4" t="s">
        <v>11</v>
      </c>
      <c r="AC92" s="4">
        <v>3.3</v>
      </c>
      <c r="AD92" s="4">
        <f>0.35</f>
        <v>0.35</v>
      </c>
      <c r="AE92" s="4">
        <f>17.5*17</f>
        <v>297.5</v>
      </c>
      <c r="AF92" s="4">
        <v>8</v>
      </c>
      <c r="AG92" s="4" t="s">
        <v>145</v>
      </c>
      <c r="AH92" s="3">
        <v>4</v>
      </c>
      <c r="AI92" s="19">
        <v>9.3000000000000007</v>
      </c>
      <c r="AJ92" s="20">
        <v>8.86</v>
      </c>
      <c r="AK92" s="20">
        <f>All_data!$AI92/All_data!$AJ92</f>
        <v>1.0496613995485329</v>
      </c>
      <c r="AL92" s="4" t="s">
        <v>39</v>
      </c>
      <c r="AM92" s="3">
        <v>1500</v>
      </c>
      <c r="AN92" s="3">
        <v>5</v>
      </c>
      <c r="AO92" s="2" t="s">
        <v>190</v>
      </c>
      <c r="AP92" s="2" t="s">
        <v>114</v>
      </c>
      <c r="AQ92" s="12" t="s">
        <v>145</v>
      </c>
      <c r="AR92" s="12" t="s">
        <v>294</v>
      </c>
      <c r="AS92" s="10" t="s">
        <v>265</v>
      </c>
      <c r="AT92" s="5" t="s">
        <v>260</v>
      </c>
      <c r="AU92" s="4">
        <v>3.3570000000000002</v>
      </c>
      <c r="AV92" s="3">
        <v>0.24</v>
      </c>
      <c r="AW92" s="10" t="s">
        <v>114</v>
      </c>
      <c r="AX92" s="4" t="s">
        <v>133</v>
      </c>
      <c r="AY92" s="3">
        <v>12</v>
      </c>
      <c r="AZ92" s="4" t="s">
        <v>301</v>
      </c>
      <c r="BA92" s="4" t="s">
        <v>141</v>
      </c>
      <c r="BB92" s="4">
        <v>344</v>
      </c>
      <c r="BC92" s="3">
        <v>905</v>
      </c>
      <c r="BD92" s="4" t="s">
        <v>381</v>
      </c>
      <c r="BE92" s="3">
        <v>26</v>
      </c>
      <c r="BF92" s="3">
        <v>27</v>
      </c>
      <c r="BG92" s="3">
        <v>1</v>
      </c>
      <c r="BH92" s="4">
        <v>0</v>
      </c>
      <c r="BI92" s="4">
        <v>40</v>
      </c>
      <c r="BJ92" s="4">
        <v>34</v>
      </c>
      <c r="BK92" s="4">
        <v>200</v>
      </c>
      <c r="BL92" s="4" t="s">
        <v>64</v>
      </c>
      <c r="BM92" s="4" t="s">
        <v>0</v>
      </c>
      <c r="BN92" s="4" t="s">
        <v>114</v>
      </c>
      <c r="BO92" s="4" t="s">
        <v>411</v>
      </c>
      <c r="BP92" s="28" t="s">
        <v>388</v>
      </c>
      <c r="BQ92" s="3">
        <v>1.0129999999999999</v>
      </c>
      <c r="BR92" s="3">
        <v>0.28299999999999997</v>
      </c>
      <c r="BS92" s="3">
        <v>0.84899999999999998</v>
      </c>
      <c r="BT92" s="3">
        <v>0.25</v>
      </c>
      <c r="BU92" s="3">
        <v>0.40899999999999997</v>
      </c>
      <c r="BV92" s="3">
        <v>0.65900000000000003</v>
      </c>
      <c r="BW92" s="3">
        <v>0.08</v>
      </c>
      <c r="BX92" s="3">
        <v>0.91</v>
      </c>
      <c r="BY92" s="3">
        <v>0.22500000000000001</v>
      </c>
      <c r="BZ92" s="3">
        <v>1.2390000000000001</v>
      </c>
    </row>
    <row r="93" spans="1:78" x14ac:dyDescent="0.2">
      <c r="A93" s="3">
        <v>119</v>
      </c>
      <c r="B93" s="3" t="s">
        <v>126</v>
      </c>
      <c r="C93" s="9">
        <v>45287</v>
      </c>
      <c r="D93" s="3" t="s">
        <v>139</v>
      </c>
      <c r="E93" s="4" t="s">
        <v>111</v>
      </c>
      <c r="F93" s="4" t="s">
        <v>151</v>
      </c>
      <c r="G93" s="4" t="s">
        <v>154</v>
      </c>
      <c r="H93" s="6">
        <v>1.016</v>
      </c>
      <c r="I93" s="6">
        <v>6.87</v>
      </c>
      <c r="J93" s="6">
        <v>36.4</v>
      </c>
      <c r="K93" s="6">
        <v>47.7</v>
      </c>
      <c r="L93" s="6">
        <v>15.9</v>
      </c>
      <c r="M93" s="4" t="s">
        <v>0</v>
      </c>
      <c r="N93" s="4" t="s">
        <v>158</v>
      </c>
      <c r="O93" s="3">
        <v>40</v>
      </c>
      <c r="P93" s="4" t="s">
        <v>86</v>
      </c>
      <c r="Q93" s="4" t="s">
        <v>0</v>
      </c>
      <c r="R93" s="4" t="s">
        <v>164</v>
      </c>
      <c r="S93" s="17" t="s">
        <v>328</v>
      </c>
      <c r="T93" s="4" t="s">
        <v>318</v>
      </c>
      <c r="U93" s="4" t="s">
        <v>35</v>
      </c>
      <c r="V93" s="4">
        <v>12</v>
      </c>
      <c r="W93" s="4">
        <f>2/5</f>
        <v>0.4</v>
      </c>
      <c r="X93" s="3">
        <v>1</v>
      </c>
      <c r="Y93" s="6">
        <v>0.125</v>
      </c>
      <c r="Z93" s="19">
        <v>37.6</v>
      </c>
      <c r="AA93" s="3">
        <v>1.1519999999999999</v>
      </c>
      <c r="AB93" s="4" t="s">
        <v>11</v>
      </c>
      <c r="AC93" s="4">
        <v>3.3</v>
      </c>
      <c r="AD93" s="4">
        <v>0.35</v>
      </c>
      <c r="AE93" s="4">
        <v>297.5</v>
      </c>
      <c r="AF93" s="4">
        <v>8</v>
      </c>
      <c r="AG93" s="4" t="s">
        <v>145</v>
      </c>
      <c r="AH93" s="3">
        <v>5</v>
      </c>
      <c r="AI93" s="19">
        <v>8.4</v>
      </c>
      <c r="AJ93" s="20">
        <v>6.79</v>
      </c>
      <c r="AK93" s="20">
        <f>All_data!$AI93/All_data!$AJ93</f>
        <v>1.2371134020618557</v>
      </c>
      <c r="AL93" s="4" t="s">
        <v>39</v>
      </c>
      <c r="AM93" s="3">
        <v>1500</v>
      </c>
      <c r="AN93" s="3">
        <v>0.1</v>
      </c>
      <c r="AO93" s="2" t="s">
        <v>190</v>
      </c>
      <c r="AP93" s="2" t="s">
        <v>337</v>
      </c>
      <c r="AQ93" s="12" t="s">
        <v>114</v>
      </c>
      <c r="AR93" s="12" t="s">
        <v>294</v>
      </c>
      <c r="AS93" s="10" t="s">
        <v>265</v>
      </c>
      <c r="AT93" s="5" t="s">
        <v>261</v>
      </c>
      <c r="AU93" s="4">
        <v>3.444</v>
      </c>
      <c r="AV93" s="3">
        <v>0.24399999999999999</v>
      </c>
      <c r="AW93" s="10" t="s">
        <v>114</v>
      </c>
      <c r="AX93" s="4" t="s">
        <v>133</v>
      </c>
      <c r="AY93" s="3">
        <v>8</v>
      </c>
      <c r="AZ93" s="4" t="s">
        <v>301</v>
      </c>
      <c r="BA93" s="4" t="s">
        <v>141</v>
      </c>
      <c r="BB93" s="4">
        <v>378</v>
      </c>
      <c r="BC93" s="3">
        <v>905</v>
      </c>
      <c r="BD93" s="4" t="s">
        <v>382</v>
      </c>
      <c r="BE93" s="3">
        <v>27</v>
      </c>
      <c r="BF93" s="3">
        <v>57</v>
      </c>
      <c r="BG93" s="3">
        <v>30</v>
      </c>
      <c r="BH93" s="4">
        <v>0</v>
      </c>
      <c r="BI93" s="4">
        <v>19</v>
      </c>
      <c r="BJ93" s="4">
        <v>8</v>
      </c>
      <c r="BK93" s="4">
        <v>200</v>
      </c>
      <c r="BL93" s="4" t="s">
        <v>64</v>
      </c>
      <c r="BM93" s="4" t="s">
        <v>0</v>
      </c>
      <c r="BN93" s="4" t="s">
        <v>114</v>
      </c>
      <c r="BO93" s="4" t="s">
        <v>411</v>
      </c>
      <c r="BP93" s="28" t="s">
        <v>388</v>
      </c>
      <c r="BQ93" s="3">
        <v>1.04</v>
      </c>
      <c r="BR93" s="3">
        <v>0.30399999999999999</v>
      </c>
      <c r="BS93" s="3">
        <v>0.41899999999999998</v>
      </c>
      <c r="BT93" s="3">
        <v>0.45600000000000002</v>
      </c>
      <c r="BU93" s="3">
        <v>0.26900000000000002</v>
      </c>
      <c r="BV93" s="3">
        <v>0.72499999999999998</v>
      </c>
      <c r="BW93" s="3">
        <v>0.14000000000000001</v>
      </c>
      <c r="BX93" s="3">
        <v>0.42</v>
      </c>
      <c r="BY93" s="3">
        <v>0.20300000000000001</v>
      </c>
      <c r="BZ93" s="3">
        <v>0.93400000000000005</v>
      </c>
    </row>
    <row r="94" spans="1:78" x14ac:dyDescent="0.2">
      <c r="A94" s="3">
        <v>120</v>
      </c>
      <c r="B94" s="3" t="s">
        <v>126</v>
      </c>
      <c r="C94" s="9">
        <v>45302</v>
      </c>
      <c r="D94" s="3" t="s">
        <v>144</v>
      </c>
      <c r="E94" s="4" t="s">
        <v>111</v>
      </c>
      <c r="F94" s="4" t="s">
        <v>151</v>
      </c>
      <c r="G94" s="4" t="s">
        <v>154</v>
      </c>
      <c r="H94" s="6">
        <v>1.016</v>
      </c>
      <c r="I94" s="6">
        <v>6.87</v>
      </c>
      <c r="J94" s="6">
        <v>36.4</v>
      </c>
      <c r="K94" s="6">
        <v>47.7</v>
      </c>
      <c r="L94" s="6">
        <v>15.9</v>
      </c>
      <c r="M94" s="4" t="s">
        <v>149</v>
      </c>
      <c r="N94" s="4" t="s">
        <v>158</v>
      </c>
      <c r="O94" s="3">
        <v>40</v>
      </c>
      <c r="P94" s="4" t="s">
        <v>86</v>
      </c>
      <c r="Q94" s="4" t="s">
        <v>0</v>
      </c>
      <c r="R94" s="4" t="s">
        <v>164</v>
      </c>
      <c r="S94" s="17" t="s">
        <v>328</v>
      </c>
      <c r="T94" s="4" t="s">
        <v>318</v>
      </c>
      <c r="U94" s="4" t="s">
        <v>35</v>
      </c>
      <c r="V94" s="4">
        <v>9</v>
      </c>
      <c r="W94" s="4">
        <f>2/5</f>
        <v>0.4</v>
      </c>
      <c r="X94" s="3">
        <v>0.91</v>
      </c>
      <c r="Y94" s="6">
        <v>0.125</v>
      </c>
      <c r="Z94" s="19">
        <v>24.3</v>
      </c>
      <c r="AA94" s="3">
        <v>1.1519999999999999</v>
      </c>
      <c r="AB94" s="4" t="s">
        <v>11</v>
      </c>
      <c r="AC94" s="4">
        <v>5</v>
      </c>
      <c r="AD94" s="4">
        <v>0.35</v>
      </c>
      <c r="AE94" s="4">
        <v>197.5</v>
      </c>
      <c r="AF94" s="4">
        <v>6</v>
      </c>
      <c r="AG94" s="4" t="s">
        <v>145</v>
      </c>
      <c r="AH94" s="3">
        <v>5</v>
      </c>
      <c r="AI94" s="19">
        <v>7</v>
      </c>
      <c r="AJ94" s="20">
        <v>4.24</v>
      </c>
      <c r="AK94" s="20">
        <f>All_data!$AI94/All_data!$AJ94</f>
        <v>1.6509433962264151</v>
      </c>
      <c r="AL94" s="4" t="s">
        <v>39</v>
      </c>
      <c r="AM94" s="3">
        <v>1475</v>
      </c>
      <c r="AN94" s="3">
        <v>5</v>
      </c>
      <c r="AO94" s="2" t="s">
        <v>190</v>
      </c>
      <c r="AP94" s="2" t="s">
        <v>114</v>
      </c>
      <c r="AQ94" s="12" t="s">
        <v>145</v>
      </c>
      <c r="AR94" s="12" t="s">
        <v>295</v>
      </c>
      <c r="AS94" s="10" t="s">
        <v>262</v>
      </c>
      <c r="AT94" s="5" t="s">
        <v>262</v>
      </c>
      <c r="AU94" s="4">
        <v>3.048</v>
      </c>
      <c r="AV94" s="3">
        <v>0.20799999999999999</v>
      </c>
      <c r="AW94" s="10" t="s">
        <v>114</v>
      </c>
      <c r="AX94" s="4" t="s">
        <v>0</v>
      </c>
      <c r="AY94" s="3">
        <v>8</v>
      </c>
      <c r="AZ94" s="4" t="s">
        <v>279</v>
      </c>
      <c r="BA94" s="4" t="s">
        <v>141</v>
      </c>
      <c r="BB94" s="4">
        <v>398</v>
      </c>
      <c r="BC94" s="3">
        <v>905</v>
      </c>
      <c r="BD94" s="4" t="s">
        <v>383</v>
      </c>
      <c r="BE94" s="3">
        <v>47</v>
      </c>
      <c r="BF94" s="3">
        <v>47</v>
      </c>
      <c r="BG94" s="3">
        <v>0</v>
      </c>
      <c r="BH94" s="4">
        <v>0</v>
      </c>
      <c r="BI94" s="4">
        <v>15</v>
      </c>
      <c r="BJ94" s="4">
        <v>3</v>
      </c>
      <c r="BK94" s="4">
        <v>200</v>
      </c>
      <c r="BL94" s="4" t="s">
        <v>64</v>
      </c>
      <c r="BM94" s="4" t="s">
        <v>0</v>
      </c>
      <c r="BN94" s="4" t="s">
        <v>114</v>
      </c>
      <c r="BO94" s="4" t="s">
        <v>411</v>
      </c>
      <c r="BP94" s="28" t="s">
        <v>388</v>
      </c>
      <c r="BQ94" s="3">
        <v>1.03</v>
      </c>
      <c r="BR94" s="3">
        <v>0.38700000000000001</v>
      </c>
      <c r="BS94" s="3">
        <v>0.629</v>
      </c>
      <c r="BT94" s="3">
        <v>0.33900000000000002</v>
      </c>
      <c r="BU94" s="3">
        <v>0.22</v>
      </c>
      <c r="BV94" s="3">
        <v>0.55900000000000005</v>
      </c>
      <c r="BW94" s="3" t="s">
        <v>1</v>
      </c>
      <c r="BX94" s="3" t="s">
        <v>1</v>
      </c>
      <c r="BY94" s="3" t="s">
        <v>1</v>
      </c>
      <c r="BZ94" s="3" t="s">
        <v>1</v>
      </c>
    </row>
    <row r="95" spans="1:78" x14ac:dyDescent="0.2">
      <c r="A95" s="3">
        <v>126</v>
      </c>
      <c r="B95" s="3" t="s">
        <v>126</v>
      </c>
      <c r="C95" s="9">
        <v>45349</v>
      </c>
      <c r="D95" s="3" t="s">
        <v>143</v>
      </c>
      <c r="E95" s="4" t="s">
        <v>111</v>
      </c>
      <c r="F95" s="4" t="s">
        <v>151</v>
      </c>
      <c r="G95" s="4" t="s">
        <v>154</v>
      </c>
      <c r="H95" s="6">
        <v>1.016</v>
      </c>
      <c r="I95" s="6">
        <v>6.87</v>
      </c>
      <c r="J95" s="6">
        <v>36.4</v>
      </c>
      <c r="K95" s="6">
        <v>47.7</v>
      </c>
      <c r="L95" s="6">
        <v>15.9</v>
      </c>
      <c r="M95" s="4" t="s">
        <v>0</v>
      </c>
      <c r="N95" s="4" t="s">
        <v>158</v>
      </c>
      <c r="O95" s="3">
        <v>40</v>
      </c>
      <c r="P95" s="4" t="s">
        <v>86</v>
      </c>
      <c r="Q95" s="4" t="s">
        <v>0</v>
      </c>
      <c r="R95" s="4" t="s">
        <v>164</v>
      </c>
      <c r="S95" s="17" t="s">
        <v>328</v>
      </c>
      <c r="T95" s="4" t="s">
        <v>318</v>
      </c>
      <c r="U95" s="4" t="s">
        <v>35</v>
      </c>
      <c r="V95" s="4">
        <v>2</v>
      </c>
      <c r="W95" s="4">
        <f>2/5</f>
        <v>0.4</v>
      </c>
      <c r="X95" s="3">
        <v>0.91500000000000004</v>
      </c>
      <c r="Y95" s="6">
        <f>3/24</f>
        <v>0.125</v>
      </c>
      <c r="Z95" s="19">
        <v>38.5</v>
      </c>
      <c r="AA95" s="3">
        <v>1.1519999999999999</v>
      </c>
      <c r="AB95" s="4" t="s">
        <v>11</v>
      </c>
      <c r="AC95" s="4">
        <v>5</v>
      </c>
      <c r="AD95" s="4">
        <v>0.35</v>
      </c>
      <c r="AE95" s="4">
        <v>197.5</v>
      </c>
      <c r="AF95" s="4">
        <v>6</v>
      </c>
      <c r="AG95" s="4" t="s">
        <v>145</v>
      </c>
      <c r="AH95" s="3">
        <v>6</v>
      </c>
      <c r="AI95" s="19">
        <v>6.4</v>
      </c>
      <c r="AJ95" s="20">
        <v>3.68</v>
      </c>
      <c r="AK95" s="20">
        <f>All_data!$AI95/All_data!$AJ95</f>
        <v>1.7391304347826086</v>
      </c>
      <c r="AL95" s="2" t="s">
        <v>39</v>
      </c>
      <c r="AM95" s="3">
        <v>1475</v>
      </c>
      <c r="AN95" s="3">
        <v>5</v>
      </c>
      <c r="AO95" s="2" t="s">
        <v>190</v>
      </c>
      <c r="AP95" s="2" t="s">
        <v>114</v>
      </c>
      <c r="AQ95" s="12" t="s">
        <v>145</v>
      </c>
      <c r="AR95" s="12" t="s">
        <v>295</v>
      </c>
      <c r="AS95" s="10" t="s">
        <v>262</v>
      </c>
      <c r="AT95" s="5" t="s">
        <v>262</v>
      </c>
      <c r="AU95" s="4">
        <v>3.048</v>
      </c>
      <c r="AV95" s="3">
        <v>0.20300000000000001</v>
      </c>
      <c r="AW95" s="10" t="s">
        <v>114</v>
      </c>
      <c r="AX95" s="4" t="s">
        <v>0</v>
      </c>
      <c r="AY95" s="3">
        <v>8</v>
      </c>
      <c r="AZ95" s="4" t="s">
        <v>279</v>
      </c>
      <c r="BA95" s="4" t="s">
        <v>141</v>
      </c>
      <c r="BB95" s="4">
        <v>398</v>
      </c>
      <c r="BC95" s="3">
        <v>905</v>
      </c>
      <c r="BD95" s="4" t="s">
        <v>383</v>
      </c>
      <c r="BE95" s="3">
        <v>6</v>
      </c>
      <c r="BF95" s="3">
        <v>6</v>
      </c>
      <c r="BG95" s="3">
        <v>0</v>
      </c>
      <c r="BH95" s="4">
        <v>0</v>
      </c>
      <c r="BI95" s="4">
        <v>62</v>
      </c>
      <c r="BJ95" s="4">
        <v>50</v>
      </c>
      <c r="BK95" s="4">
        <v>200</v>
      </c>
      <c r="BL95" s="4" t="s">
        <v>64</v>
      </c>
      <c r="BM95" s="4" t="s">
        <v>0</v>
      </c>
      <c r="BN95" s="4" t="s">
        <v>114</v>
      </c>
      <c r="BO95" s="4" t="s">
        <v>411</v>
      </c>
      <c r="BP95" s="28" t="s">
        <v>388</v>
      </c>
      <c r="BQ95" s="3">
        <v>0.98</v>
      </c>
      <c r="BR95" s="3">
        <v>0.318</v>
      </c>
      <c r="BS95" s="3">
        <v>0.63900000000000001</v>
      </c>
      <c r="BT95" s="3">
        <v>0.441</v>
      </c>
      <c r="BU95" s="3">
        <v>0.16200000000000001</v>
      </c>
      <c r="BV95" s="3">
        <v>0.60299999999999998</v>
      </c>
      <c r="BW95" s="3" t="s">
        <v>1</v>
      </c>
      <c r="BX95" s="3" t="s">
        <v>1</v>
      </c>
      <c r="BY95" s="3" t="s">
        <v>1</v>
      </c>
      <c r="BZ95" s="3" t="s">
        <v>1</v>
      </c>
    </row>
    <row r="96" spans="1:78" x14ac:dyDescent="0.2">
      <c r="A96" s="3">
        <v>127</v>
      </c>
      <c r="B96" s="3" t="s">
        <v>126</v>
      </c>
      <c r="C96" s="9">
        <v>45337</v>
      </c>
      <c r="D96" s="3" t="s">
        <v>142</v>
      </c>
      <c r="E96" s="4" t="s">
        <v>111</v>
      </c>
      <c r="F96" s="4" t="s">
        <v>151</v>
      </c>
      <c r="G96" s="4" t="s">
        <v>154</v>
      </c>
      <c r="H96" s="6">
        <v>1.016</v>
      </c>
      <c r="I96" s="6">
        <v>6.87</v>
      </c>
      <c r="J96" s="6">
        <v>36.4</v>
      </c>
      <c r="K96" s="6">
        <v>47.7</v>
      </c>
      <c r="L96" s="6">
        <v>15.9</v>
      </c>
      <c r="M96" s="4" t="s">
        <v>0</v>
      </c>
      <c r="N96" s="4" t="s">
        <v>158</v>
      </c>
      <c r="O96" s="3">
        <v>40</v>
      </c>
      <c r="P96" s="4" t="s">
        <v>86</v>
      </c>
      <c r="Q96" s="4" t="s">
        <v>0</v>
      </c>
      <c r="R96" s="4" t="s">
        <v>164</v>
      </c>
      <c r="S96" s="17" t="s">
        <v>328</v>
      </c>
      <c r="T96" s="4" t="s">
        <v>318</v>
      </c>
      <c r="U96" s="4" t="s">
        <v>35</v>
      </c>
      <c r="V96" s="4">
        <v>4</v>
      </c>
      <c r="W96" s="4">
        <f>3.8/5</f>
        <v>0.76</v>
      </c>
      <c r="X96" s="3">
        <f>AVERAGE(1.07,1.14)</f>
        <v>1.105</v>
      </c>
      <c r="Y96" s="6">
        <f>5/40</f>
        <v>0.125</v>
      </c>
      <c r="Z96" s="19">
        <v>23</v>
      </c>
      <c r="AA96" s="3">
        <v>1.1519999999999999</v>
      </c>
      <c r="AB96" s="4" t="s">
        <v>11</v>
      </c>
      <c r="AC96" s="4">
        <v>3.2</v>
      </c>
      <c r="AD96" s="4">
        <v>0.35</v>
      </c>
      <c r="AE96" s="4">
        <f>13*12</f>
        <v>156</v>
      </c>
      <c r="AF96" s="4">
        <v>6</v>
      </c>
      <c r="AG96" s="4" t="s">
        <v>145</v>
      </c>
      <c r="AH96" s="3">
        <v>6</v>
      </c>
      <c r="AI96" s="19">
        <v>11</v>
      </c>
      <c r="AJ96" s="20">
        <v>8.16</v>
      </c>
      <c r="AK96" s="20">
        <f>All_data!$AI96/All_data!$AJ96</f>
        <v>1.3480392156862744</v>
      </c>
      <c r="AL96" s="2" t="s">
        <v>39</v>
      </c>
      <c r="AM96" s="3">
        <v>1500</v>
      </c>
      <c r="AN96" s="3">
        <v>5</v>
      </c>
      <c r="AO96" s="2" t="s">
        <v>190</v>
      </c>
      <c r="AP96" s="2" t="s">
        <v>145</v>
      </c>
      <c r="AQ96" s="12" t="s">
        <v>145</v>
      </c>
      <c r="AR96" s="12" t="s">
        <v>294</v>
      </c>
      <c r="AS96" s="10" t="s">
        <v>266</v>
      </c>
      <c r="AT96" s="5" t="s">
        <v>263</v>
      </c>
      <c r="AU96" s="4">
        <v>3.218</v>
      </c>
      <c r="AV96" s="3">
        <v>0.24299999999999999</v>
      </c>
      <c r="AW96" s="10" t="s">
        <v>114</v>
      </c>
      <c r="AX96" s="4" t="s">
        <v>0</v>
      </c>
      <c r="AY96" s="3">
        <f>15.3+15.3+3.8+3.8+1.7+1.7</f>
        <v>41.6</v>
      </c>
      <c r="AZ96" s="4" t="s">
        <v>279</v>
      </c>
      <c r="BA96" s="4" t="s">
        <v>141</v>
      </c>
      <c r="BB96" s="4">
        <v>378</v>
      </c>
      <c r="BC96" s="3">
        <v>905</v>
      </c>
      <c r="BD96" s="4" t="s">
        <v>382</v>
      </c>
      <c r="BE96" s="3">
        <v>12</v>
      </c>
      <c r="BF96" s="3">
        <v>14</v>
      </c>
      <c r="BG96" s="3">
        <v>2</v>
      </c>
      <c r="BH96" s="4">
        <v>0</v>
      </c>
      <c r="BI96" s="4">
        <v>76</v>
      </c>
      <c r="BJ96" s="4">
        <v>58</v>
      </c>
      <c r="BK96" s="4">
        <v>200</v>
      </c>
      <c r="BL96" s="4" t="s">
        <v>64</v>
      </c>
      <c r="BM96" s="4" t="s">
        <v>0</v>
      </c>
      <c r="BN96" s="4" t="s">
        <v>114</v>
      </c>
      <c r="BO96" s="4" t="s">
        <v>411</v>
      </c>
      <c r="BP96" s="28" t="s">
        <v>388</v>
      </c>
      <c r="BQ96" s="3">
        <v>1.077</v>
      </c>
      <c r="BR96" s="3">
        <v>0.26500000000000001</v>
      </c>
      <c r="BS96" s="3">
        <v>0.25900000000000001</v>
      </c>
      <c r="BT96" s="3">
        <v>0.65900000000000003</v>
      </c>
      <c r="BU96" s="3">
        <v>0.309</v>
      </c>
      <c r="BV96" s="3">
        <v>0.96799999999999997</v>
      </c>
      <c r="BW96" s="3">
        <v>0.12</v>
      </c>
      <c r="BX96" s="3">
        <v>0.35</v>
      </c>
      <c r="BY96" s="3">
        <v>0.25900000000000001</v>
      </c>
      <c r="BZ96" s="3">
        <v>0.96399999999999997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FB29-AA44-614B-8DB6-7FB0630E2DD0}">
  <dimension ref="A1:V84"/>
  <sheetViews>
    <sheetView tabSelected="1" topLeftCell="A33" zoomScaleNormal="100" workbookViewId="0">
      <selection activeCell="A48" sqref="A48"/>
    </sheetView>
  </sheetViews>
  <sheetFormatPr baseColWidth="10" defaultRowHeight="16" x14ac:dyDescent="0.2"/>
  <cols>
    <col min="1" max="1" width="70.6640625" bestFit="1" customWidth="1"/>
    <col min="2" max="2" width="25.5" customWidth="1"/>
    <col min="3" max="3" width="14.5" customWidth="1"/>
    <col min="4" max="4" width="25.33203125" customWidth="1"/>
    <col min="5" max="5" width="30" customWidth="1"/>
    <col min="6" max="6" width="33.83203125" bestFit="1" customWidth="1"/>
    <col min="7" max="7" width="41.6640625" customWidth="1"/>
    <col min="8" max="8" width="22.6640625" bestFit="1" customWidth="1"/>
    <col min="9" max="9" width="25.5" customWidth="1"/>
    <col min="10" max="10" width="33.83203125" bestFit="1" customWidth="1"/>
    <col min="11" max="11" width="26.6640625" customWidth="1"/>
    <col min="12" max="12" width="17.83203125" customWidth="1"/>
    <col min="13" max="13" width="40.5" customWidth="1"/>
    <col min="14" max="14" width="22.83203125" bestFit="1" customWidth="1"/>
    <col min="15" max="15" width="33.6640625" bestFit="1" customWidth="1"/>
    <col min="16" max="16" width="25.5" customWidth="1"/>
    <col min="17" max="17" width="39.5" customWidth="1"/>
    <col min="18" max="18" width="26.1640625" customWidth="1"/>
    <col min="19" max="19" width="18" bestFit="1" customWidth="1"/>
    <col min="20" max="20" width="25" customWidth="1"/>
    <col min="21" max="21" width="27.83203125" customWidth="1"/>
    <col min="22" max="22" width="20" customWidth="1"/>
  </cols>
  <sheetData>
    <row r="1" spans="1:22" ht="19" x14ac:dyDescent="0.2">
      <c r="A1" s="41" t="s">
        <v>180</v>
      </c>
      <c r="B1" s="40" t="s">
        <v>160</v>
      </c>
      <c r="C1" s="42" t="s">
        <v>162</v>
      </c>
      <c r="D1" s="42" t="s">
        <v>179</v>
      </c>
      <c r="E1" s="42" t="s">
        <v>176</v>
      </c>
      <c r="F1" s="41" t="s">
        <v>183</v>
      </c>
      <c r="G1" s="41" t="s">
        <v>420</v>
      </c>
      <c r="H1" s="40" t="s">
        <v>189</v>
      </c>
      <c r="I1" s="42" t="s">
        <v>396</v>
      </c>
      <c r="J1" s="41" t="s">
        <v>196</v>
      </c>
      <c r="K1" s="41" t="s">
        <v>197</v>
      </c>
      <c r="L1" s="40" t="s">
        <v>421</v>
      </c>
      <c r="M1" s="41" t="s">
        <v>336</v>
      </c>
      <c r="N1" s="40" t="s">
        <v>335</v>
      </c>
      <c r="O1" s="42" t="s">
        <v>338</v>
      </c>
      <c r="P1" s="41" t="s">
        <v>285</v>
      </c>
      <c r="Q1" s="41" t="s">
        <v>333</v>
      </c>
      <c r="R1" s="41" t="s">
        <v>399</v>
      </c>
      <c r="S1" s="41" t="s">
        <v>389</v>
      </c>
      <c r="T1" s="40" t="s">
        <v>390</v>
      </c>
      <c r="U1" s="27" t="s">
        <v>414</v>
      </c>
      <c r="V1" s="27" t="s">
        <v>423</v>
      </c>
    </row>
    <row r="2" spans="1:22" x14ac:dyDescent="0.2">
      <c r="A2" s="4" t="s">
        <v>4</v>
      </c>
      <c r="B2" s="6">
        <v>6.8</v>
      </c>
      <c r="C2" s="6">
        <v>47.7</v>
      </c>
      <c r="D2" s="4" t="s">
        <v>0</v>
      </c>
      <c r="E2" s="3">
        <v>0.72499999999999998</v>
      </c>
      <c r="F2" s="19">
        <v>36.700000000000003</v>
      </c>
      <c r="G2" s="4">
        <v>1.2461538459999999</v>
      </c>
      <c r="H2" s="2" t="s">
        <v>190</v>
      </c>
      <c r="I2" s="2" t="s">
        <v>145</v>
      </c>
      <c r="J2" s="3" t="s">
        <v>145</v>
      </c>
      <c r="K2" s="4" t="s">
        <v>202</v>
      </c>
      <c r="L2" s="5" t="s">
        <v>202</v>
      </c>
      <c r="M2" s="4">
        <v>0.70299999999999996</v>
      </c>
      <c r="N2" s="4" t="s">
        <v>0</v>
      </c>
      <c r="O2" s="4" t="s">
        <v>342</v>
      </c>
      <c r="P2" s="7">
        <v>0</v>
      </c>
      <c r="Q2" s="4">
        <v>0</v>
      </c>
      <c r="R2" s="4">
        <v>70</v>
      </c>
      <c r="S2" s="4" t="s">
        <v>64</v>
      </c>
      <c r="T2" s="4" t="s">
        <v>0</v>
      </c>
      <c r="U2" s="8">
        <v>0.16700000000000001</v>
      </c>
      <c r="V2" s="4">
        <v>3.3340000000000002E-3</v>
      </c>
    </row>
    <row r="3" spans="1:22" x14ac:dyDescent="0.2">
      <c r="A3" s="4" t="s">
        <v>16</v>
      </c>
      <c r="B3" s="6">
        <v>6.87</v>
      </c>
      <c r="C3" s="6">
        <v>47.7</v>
      </c>
      <c r="D3" s="4" t="s">
        <v>171</v>
      </c>
      <c r="E3" s="3">
        <v>0.79500000000000004</v>
      </c>
      <c r="F3" s="19">
        <v>26</v>
      </c>
      <c r="G3" s="4">
        <v>1.4328358210000001</v>
      </c>
      <c r="H3" s="2" t="s">
        <v>192</v>
      </c>
      <c r="I3" s="2" t="s">
        <v>145</v>
      </c>
      <c r="J3" s="3" t="s">
        <v>145</v>
      </c>
      <c r="K3" s="4" t="s">
        <v>200</v>
      </c>
      <c r="L3" s="5" t="s">
        <v>200</v>
      </c>
      <c r="M3" s="4">
        <v>1.0740000000000001</v>
      </c>
      <c r="N3" s="4" t="s">
        <v>0</v>
      </c>
      <c r="O3" s="4" t="s">
        <v>341</v>
      </c>
      <c r="P3" s="7">
        <v>0</v>
      </c>
      <c r="Q3" s="4">
        <v>0</v>
      </c>
      <c r="R3" s="4">
        <v>54</v>
      </c>
      <c r="S3" s="4" t="s">
        <v>64</v>
      </c>
      <c r="T3" s="4" t="s">
        <v>0</v>
      </c>
      <c r="U3" s="8">
        <v>0.22800000000000001</v>
      </c>
      <c r="V3" s="4">
        <v>3.4559999999999999E-3</v>
      </c>
    </row>
    <row r="4" spans="1:22" x14ac:dyDescent="0.2">
      <c r="A4" s="4" t="s">
        <v>4</v>
      </c>
      <c r="B4" s="6">
        <v>6.8</v>
      </c>
      <c r="C4" s="6">
        <v>47.7</v>
      </c>
      <c r="D4" s="4" t="s">
        <v>0</v>
      </c>
      <c r="E4" s="3">
        <v>1.02</v>
      </c>
      <c r="F4" s="19">
        <v>34.799999999999997</v>
      </c>
      <c r="G4" s="4">
        <v>1.434782609</v>
      </c>
      <c r="H4" s="2" t="s">
        <v>190</v>
      </c>
      <c r="I4" s="2" t="s">
        <v>145</v>
      </c>
      <c r="J4" s="3" t="s">
        <v>145</v>
      </c>
      <c r="K4" s="4" t="s">
        <v>203</v>
      </c>
      <c r="L4" s="5" t="s">
        <v>203</v>
      </c>
      <c r="M4" s="4">
        <v>1.524</v>
      </c>
      <c r="N4" s="4" t="s">
        <v>0</v>
      </c>
      <c r="O4" s="4" t="s">
        <v>343</v>
      </c>
      <c r="P4" s="7">
        <v>0</v>
      </c>
      <c r="Q4" s="4">
        <v>0</v>
      </c>
      <c r="R4" s="4">
        <v>98</v>
      </c>
      <c r="S4" s="4" t="s">
        <v>64</v>
      </c>
      <c r="T4" s="4" t="s">
        <v>0</v>
      </c>
      <c r="U4" s="8">
        <v>0.19800000000000001</v>
      </c>
      <c r="V4" s="4">
        <v>3.3960000000000001E-3</v>
      </c>
    </row>
    <row r="5" spans="1:22" x14ac:dyDescent="0.2">
      <c r="A5" s="4" t="s">
        <v>16</v>
      </c>
      <c r="B5" s="6">
        <v>6.87</v>
      </c>
      <c r="C5" s="6">
        <v>47.7</v>
      </c>
      <c r="D5" s="4" t="s">
        <v>0</v>
      </c>
      <c r="E5" s="3">
        <v>1.08</v>
      </c>
      <c r="F5" s="19">
        <v>13.4</v>
      </c>
      <c r="G5" s="4">
        <v>1.0874999999999999</v>
      </c>
      <c r="H5" s="2" t="s">
        <v>190</v>
      </c>
      <c r="I5" s="2" t="s">
        <v>145</v>
      </c>
      <c r="J5" s="3" t="s">
        <v>145</v>
      </c>
      <c r="K5" s="4" t="s">
        <v>204</v>
      </c>
      <c r="L5" s="4" t="s">
        <v>204</v>
      </c>
      <c r="M5" s="4">
        <v>5.1559999999999997</v>
      </c>
      <c r="N5" s="4" t="s">
        <v>150</v>
      </c>
      <c r="O5" s="4" t="s">
        <v>343</v>
      </c>
      <c r="P5" s="7">
        <v>0</v>
      </c>
      <c r="Q5" s="4">
        <v>0</v>
      </c>
      <c r="R5" s="4">
        <v>24</v>
      </c>
      <c r="S5" s="4" t="s">
        <v>64</v>
      </c>
      <c r="T5" s="4" t="s">
        <v>0</v>
      </c>
      <c r="U5" s="8">
        <v>0.36699999999999999</v>
      </c>
      <c r="V5" s="4">
        <v>3.7339999999999999E-3</v>
      </c>
    </row>
    <row r="6" spans="1:22" x14ac:dyDescent="0.2">
      <c r="A6" s="4" t="s">
        <v>16</v>
      </c>
      <c r="B6" s="6">
        <v>6.87</v>
      </c>
      <c r="C6" s="6">
        <v>47.7</v>
      </c>
      <c r="D6" s="4" t="s">
        <v>0</v>
      </c>
      <c r="E6" s="3">
        <v>0.95</v>
      </c>
      <c r="F6" s="19">
        <v>24</v>
      </c>
      <c r="G6" s="4">
        <v>1.9092331769999999</v>
      </c>
      <c r="H6" s="2" t="s">
        <v>190</v>
      </c>
      <c r="I6" s="2" t="s">
        <v>145</v>
      </c>
      <c r="J6" s="3" t="s">
        <v>145</v>
      </c>
      <c r="K6" s="4" t="s">
        <v>205</v>
      </c>
      <c r="L6" s="4" t="s">
        <v>205</v>
      </c>
      <c r="M6" s="4">
        <v>2.48</v>
      </c>
      <c r="N6" s="4" t="s">
        <v>0</v>
      </c>
      <c r="O6" s="4" t="s">
        <v>344</v>
      </c>
      <c r="P6" s="7">
        <v>0</v>
      </c>
      <c r="Q6" s="4">
        <v>0</v>
      </c>
      <c r="R6" s="4">
        <v>25</v>
      </c>
      <c r="S6" s="4" t="s">
        <v>64</v>
      </c>
      <c r="T6" s="4" t="s">
        <v>0</v>
      </c>
      <c r="U6" s="8">
        <v>0.22700000000000001</v>
      </c>
      <c r="V6" s="4">
        <v>3.454E-3</v>
      </c>
    </row>
    <row r="7" spans="1:22" x14ac:dyDescent="0.2">
      <c r="A7" s="4" t="s">
        <v>4</v>
      </c>
      <c r="B7" s="6">
        <v>6.8</v>
      </c>
      <c r="C7" s="6">
        <v>47.7</v>
      </c>
      <c r="D7" s="4" t="s">
        <v>0</v>
      </c>
      <c r="E7" s="3">
        <v>1.01</v>
      </c>
      <c r="F7" s="19">
        <v>24.1</v>
      </c>
      <c r="G7" s="4">
        <v>1.363636364</v>
      </c>
      <c r="H7" s="2" t="s">
        <v>190</v>
      </c>
      <c r="I7" s="2" t="s">
        <v>145</v>
      </c>
      <c r="J7" s="3" t="s">
        <v>145</v>
      </c>
      <c r="K7" s="4" t="s">
        <v>207</v>
      </c>
      <c r="L7" s="4" t="s">
        <v>207</v>
      </c>
      <c r="M7" s="4">
        <v>1.415</v>
      </c>
      <c r="N7" s="4" t="s">
        <v>0</v>
      </c>
      <c r="O7" s="4" t="s">
        <v>345</v>
      </c>
      <c r="P7" s="7">
        <v>0</v>
      </c>
      <c r="Q7" s="4">
        <v>0</v>
      </c>
      <c r="R7" s="4">
        <v>218</v>
      </c>
      <c r="S7" s="4" t="s">
        <v>64</v>
      </c>
      <c r="T7" s="4" t="s">
        <v>0</v>
      </c>
      <c r="U7" s="8">
        <v>0.26700000000000002</v>
      </c>
      <c r="V7" s="4">
        <v>3.5339999999999998E-3</v>
      </c>
    </row>
    <row r="8" spans="1:22" x14ac:dyDescent="0.2">
      <c r="A8" s="4" t="s">
        <v>4</v>
      </c>
      <c r="B8" s="6">
        <v>6.8</v>
      </c>
      <c r="C8" s="6">
        <v>47.7</v>
      </c>
      <c r="D8" s="4" t="s">
        <v>172</v>
      </c>
      <c r="E8" s="3">
        <v>0.99</v>
      </c>
      <c r="F8" s="19">
        <v>16.8</v>
      </c>
      <c r="G8" s="4">
        <v>1.1478260870000001</v>
      </c>
      <c r="H8" s="2" t="s">
        <v>190</v>
      </c>
      <c r="I8" s="2" t="s">
        <v>145</v>
      </c>
      <c r="J8" s="3" t="s">
        <v>145</v>
      </c>
      <c r="K8" s="4" t="s">
        <v>208</v>
      </c>
      <c r="L8" s="4" t="s">
        <v>208</v>
      </c>
      <c r="M8" s="4">
        <v>1.59</v>
      </c>
      <c r="N8" s="4" t="s">
        <v>0</v>
      </c>
      <c r="O8" s="4" t="s">
        <v>345</v>
      </c>
      <c r="P8" s="7">
        <v>0</v>
      </c>
      <c r="Q8" s="4">
        <v>0</v>
      </c>
      <c r="R8" s="4">
        <v>258</v>
      </c>
      <c r="S8" s="4" t="s">
        <v>64</v>
      </c>
      <c r="T8" s="4" t="s">
        <v>0</v>
      </c>
      <c r="U8" s="8">
        <v>0.19700000000000001</v>
      </c>
      <c r="V8" s="4">
        <v>3.3939999999999999E-3</v>
      </c>
    </row>
    <row r="9" spans="1:22" x14ac:dyDescent="0.2">
      <c r="A9" s="4" t="s">
        <v>16</v>
      </c>
      <c r="B9" s="6">
        <v>6.87</v>
      </c>
      <c r="C9" s="6">
        <v>47.7</v>
      </c>
      <c r="D9" s="4" t="s">
        <v>0</v>
      </c>
      <c r="E9" s="3">
        <v>0.71499999999999997</v>
      </c>
      <c r="F9" s="19">
        <v>24.2</v>
      </c>
      <c r="G9" s="4">
        <v>2.5666666669999998</v>
      </c>
      <c r="H9" s="2" t="s">
        <v>190</v>
      </c>
      <c r="I9" s="2" t="s">
        <v>145</v>
      </c>
      <c r="J9" s="3" t="s">
        <v>145</v>
      </c>
      <c r="K9" s="4" t="s">
        <v>209</v>
      </c>
      <c r="L9" s="5" t="s">
        <v>210</v>
      </c>
      <c r="M9" s="4">
        <v>4.6150000000000002</v>
      </c>
      <c r="N9" s="4" t="s">
        <v>0</v>
      </c>
      <c r="O9" s="4" t="s">
        <v>346</v>
      </c>
      <c r="P9" s="7">
        <v>3</v>
      </c>
      <c r="Q9" s="4">
        <v>0</v>
      </c>
      <c r="R9" s="4">
        <v>13</v>
      </c>
      <c r="S9" s="4" t="s">
        <v>64</v>
      </c>
      <c r="T9" s="4" t="s">
        <v>0</v>
      </c>
      <c r="U9" s="8">
        <v>0.26600000000000001</v>
      </c>
      <c r="V9" s="4">
        <v>3.532E-3</v>
      </c>
    </row>
    <row r="10" spans="1:22" x14ac:dyDescent="0.2">
      <c r="A10" s="4" t="s">
        <v>16</v>
      </c>
      <c r="B10" s="6">
        <v>6.87</v>
      </c>
      <c r="C10" s="6">
        <v>47.7</v>
      </c>
      <c r="D10" s="4" t="s">
        <v>0</v>
      </c>
      <c r="E10" s="3">
        <v>0.91</v>
      </c>
      <c r="F10" s="19">
        <v>20.3</v>
      </c>
      <c r="G10" s="4">
        <v>2.3684210530000001</v>
      </c>
      <c r="H10" s="2" t="s">
        <v>190</v>
      </c>
      <c r="I10" s="2" t="s">
        <v>145</v>
      </c>
      <c r="J10" s="3" t="s">
        <v>145</v>
      </c>
      <c r="K10" s="4" t="s">
        <v>209</v>
      </c>
      <c r="L10" s="5" t="s">
        <v>210</v>
      </c>
      <c r="M10" s="4">
        <v>4.6150000000000002</v>
      </c>
      <c r="N10" s="4" t="s">
        <v>0</v>
      </c>
      <c r="O10" s="4" t="s">
        <v>346</v>
      </c>
      <c r="P10" s="7">
        <v>3</v>
      </c>
      <c r="Q10" s="4">
        <v>0</v>
      </c>
      <c r="R10" s="4">
        <v>27</v>
      </c>
      <c r="S10" s="4" t="s">
        <v>64</v>
      </c>
      <c r="T10" s="4" t="s">
        <v>0</v>
      </c>
      <c r="U10" s="8">
        <v>0.28599999999999998</v>
      </c>
      <c r="V10" s="4">
        <v>3.5720000000000001E-3</v>
      </c>
    </row>
    <row r="11" spans="1:22" x14ac:dyDescent="0.2">
      <c r="A11" s="4" t="s">
        <v>16</v>
      </c>
      <c r="B11" s="6">
        <v>6.87</v>
      </c>
      <c r="C11" s="6">
        <v>47.7</v>
      </c>
      <c r="D11" s="4" t="s">
        <v>173</v>
      </c>
      <c r="E11" s="3">
        <v>0.84499999999999997</v>
      </c>
      <c r="F11" s="19">
        <v>19.7</v>
      </c>
      <c r="G11" s="4">
        <v>1.25</v>
      </c>
      <c r="H11" s="2" t="s">
        <v>190</v>
      </c>
      <c r="I11" s="2" t="s">
        <v>145</v>
      </c>
      <c r="J11" s="3" t="s">
        <v>145</v>
      </c>
      <c r="K11" s="4" t="s">
        <v>201</v>
      </c>
      <c r="L11" s="4" t="s">
        <v>201</v>
      </c>
      <c r="M11" s="4">
        <v>9.7189999999999994</v>
      </c>
      <c r="N11" s="4" t="s">
        <v>0</v>
      </c>
      <c r="O11" s="4" t="s">
        <v>342</v>
      </c>
      <c r="P11" s="7">
        <v>0</v>
      </c>
      <c r="Q11" s="4">
        <v>0</v>
      </c>
      <c r="R11" s="4">
        <v>181</v>
      </c>
      <c r="S11" s="4" t="s">
        <v>64</v>
      </c>
      <c r="T11" s="4" t="s">
        <v>0</v>
      </c>
      <c r="U11" s="8">
        <v>0.27700000000000002</v>
      </c>
      <c r="V11" s="4">
        <v>3.5539999999999999E-3</v>
      </c>
    </row>
    <row r="12" spans="1:22" x14ac:dyDescent="0.2">
      <c r="A12" s="4" t="s">
        <v>16</v>
      </c>
      <c r="B12" s="6">
        <v>6.87</v>
      </c>
      <c r="C12" s="6">
        <v>47.7</v>
      </c>
      <c r="D12" s="4" t="s">
        <v>173</v>
      </c>
      <c r="E12" s="3">
        <v>0.78</v>
      </c>
      <c r="F12" s="19">
        <v>24.8</v>
      </c>
      <c r="G12" s="4">
        <v>1.5625</v>
      </c>
      <c r="H12" s="2" t="s">
        <v>192</v>
      </c>
      <c r="I12" s="2" t="s">
        <v>145</v>
      </c>
      <c r="J12" s="3" t="s">
        <v>145</v>
      </c>
      <c r="K12" s="4" t="s">
        <v>201</v>
      </c>
      <c r="L12" s="4" t="s">
        <v>201</v>
      </c>
      <c r="M12" s="4">
        <v>9.7010000000000005</v>
      </c>
      <c r="N12" s="4" t="s">
        <v>0</v>
      </c>
      <c r="O12" s="4" t="s">
        <v>342</v>
      </c>
      <c r="P12" s="7">
        <v>0</v>
      </c>
      <c r="Q12" s="4">
        <v>0</v>
      </c>
      <c r="R12" s="4">
        <v>183</v>
      </c>
      <c r="S12" s="4" t="s">
        <v>64</v>
      </c>
      <c r="T12" s="4" t="s">
        <v>0</v>
      </c>
      <c r="U12" s="8">
        <v>0.218</v>
      </c>
      <c r="V12" s="4">
        <v>3.4359999999999998E-3</v>
      </c>
    </row>
    <row r="13" spans="1:22" x14ac:dyDescent="0.2">
      <c r="A13" s="4" t="s">
        <v>16</v>
      </c>
      <c r="B13" s="6">
        <v>6.87</v>
      </c>
      <c r="C13" s="6">
        <v>47.7</v>
      </c>
      <c r="D13" s="4" t="s">
        <v>0</v>
      </c>
      <c r="E13" s="3">
        <v>0.69</v>
      </c>
      <c r="F13" s="19">
        <v>26.4</v>
      </c>
      <c r="G13" s="4">
        <v>1.523809524</v>
      </c>
      <c r="H13" s="2" t="s">
        <v>190</v>
      </c>
      <c r="I13" s="2" t="s">
        <v>145</v>
      </c>
      <c r="J13" s="3" t="s">
        <v>145</v>
      </c>
      <c r="K13" s="4" t="s">
        <v>211</v>
      </c>
      <c r="L13" s="4" t="s">
        <v>211</v>
      </c>
      <c r="M13" s="4">
        <v>3.4910000000000001</v>
      </c>
      <c r="N13" s="4" t="s">
        <v>0</v>
      </c>
      <c r="O13" s="4" t="s">
        <v>348</v>
      </c>
      <c r="P13" s="7">
        <v>0</v>
      </c>
      <c r="Q13" s="4">
        <v>0</v>
      </c>
      <c r="R13" s="4">
        <v>19</v>
      </c>
      <c r="S13" s="4" t="s">
        <v>46</v>
      </c>
      <c r="T13" s="4" t="s">
        <v>0</v>
      </c>
      <c r="U13" s="8">
        <v>0.32</v>
      </c>
      <c r="V13" s="4">
        <v>3.64E-3</v>
      </c>
    </row>
    <row r="14" spans="1:22" x14ac:dyDescent="0.2">
      <c r="A14" s="4" t="s">
        <v>16</v>
      </c>
      <c r="B14" s="6">
        <v>6.87</v>
      </c>
      <c r="C14" s="6">
        <v>47.7</v>
      </c>
      <c r="D14" s="4" t="s">
        <v>0</v>
      </c>
      <c r="E14" s="3">
        <v>0.85</v>
      </c>
      <c r="F14" s="19">
        <v>17.5</v>
      </c>
      <c r="G14" s="4">
        <v>1.564516129</v>
      </c>
      <c r="H14" s="2" t="s">
        <v>190</v>
      </c>
      <c r="I14" s="2" t="s">
        <v>145</v>
      </c>
      <c r="J14" s="3" t="s">
        <v>145</v>
      </c>
      <c r="K14" s="4" t="s">
        <v>211</v>
      </c>
      <c r="L14" s="4" t="s">
        <v>211</v>
      </c>
      <c r="M14" s="4">
        <v>3.4910000000000001</v>
      </c>
      <c r="N14" s="4" t="s">
        <v>0</v>
      </c>
      <c r="O14" s="4" t="s">
        <v>348</v>
      </c>
      <c r="P14" s="7">
        <v>0</v>
      </c>
      <c r="Q14" s="4">
        <v>0</v>
      </c>
      <c r="R14" s="4">
        <v>19</v>
      </c>
      <c r="S14" s="4" t="s">
        <v>64</v>
      </c>
      <c r="T14" s="4" t="s">
        <v>0</v>
      </c>
      <c r="U14" s="8">
        <v>0.25800000000000001</v>
      </c>
      <c r="V14" s="4">
        <v>3.516E-3</v>
      </c>
    </row>
    <row r="15" spans="1:22" x14ac:dyDescent="0.2">
      <c r="A15" s="4" t="s">
        <v>16</v>
      </c>
      <c r="B15" s="6">
        <v>6.87</v>
      </c>
      <c r="C15" s="6">
        <v>47.7</v>
      </c>
      <c r="D15" s="4" t="s">
        <v>174</v>
      </c>
      <c r="E15" s="3">
        <v>1.01</v>
      </c>
      <c r="F15" s="19">
        <v>6.5</v>
      </c>
      <c r="G15" s="4">
        <v>1.6666666670000001</v>
      </c>
      <c r="H15" s="2" t="s">
        <v>190</v>
      </c>
      <c r="I15" s="2" t="s">
        <v>145</v>
      </c>
      <c r="J15" s="3" t="s">
        <v>145</v>
      </c>
      <c r="K15" s="4" t="s">
        <v>211</v>
      </c>
      <c r="L15" s="4" t="s">
        <v>211</v>
      </c>
      <c r="M15" s="4">
        <v>3.4910000000000001</v>
      </c>
      <c r="N15" s="4" t="s">
        <v>0</v>
      </c>
      <c r="O15" s="4" t="s">
        <v>349</v>
      </c>
      <c r="P15" s="7">
        <v>0</v>
      </c>
      <c r="Q15" s="4">
        <v>0</v>
      </c>
      <c r="R15" s="4">
        <v>23</v>
      </c>
      <c r="S15" s="4" t="s">
        <v>64</v>
      </c>
      <c r="T15" s="4" t="s">
        <v>0</v>
      </c>
      <c r="U15" s="8">
        <v>0.27800000000000002</v>
      </c>
      <c r="V15" s="4">
        <v>3.5560000000000001E-3</v>
      </c>
    </row>
    <row r="16" spans="1:22" x14ac:dyDescent="0.2">
      <c r="A16" s="4" t="s">
        <v>16</v>
      </c>
      <c r="B16" s="6">
        <v>6.87</v>
      </c>
      <c r="C16" s="6">
        <v>47.7</v>
      </c>
      <c r="D16" s="4" t="s">
        <v>173</v>
      </c>
      <c r="E16" s="3">
        <v>0.755</v>
      </c>
      <c r="F16" s="19">
        <v>3.6</v>
      </c>
      <c r="G16" s="4">
        <v>1.387096774</v>
      </c>
      <c r="H16" s="2" t="s">
        <v>192</v>
      </c>
      <c r="I16" s="2" t="s">
        <v>145</v>
      </c>
      <c r="J16" s="3" t="s">
        <v>145</v>
      </c>
      <c r="K16" s="4" t="s">
        <v>201</v>
      </c>
      <c r="L16" s="4" t="s">
        <v>201</v>
      </c>
      <c r="M16" s="4">
        <v>9.7010000000000005</v>
      </c>
      <c r="N16" s="4" t="s">
        <v>0</v>
      </c>
      <c r="O16" s="4" t="s">
        <v>349</v>
      </c>
      <c r="P16" s="7">
        <v>0</v>
      </c>
      <c r="Q16" s="4">
        <v>0</v>
      </c>
      <c r="R16" s="4">
        <v>191</v>
      </c>
      <c r="S16" s="4" t="s">
        <v>46</v>
      </c>
      <c r="T16" s="4" t="s">
        <v>0</v>
      </c>
      <c r="U16" s="8">
        <v>0.161</v>
      </c>
      <c r="V16" s="4">
        <v>3.3219999999999999E-3</v>
      </c>
    </row>
    <row r="17" spans="1:22" x14ac:dyDescent="0.2">
      <c r="A17" s="4" t="s">
        <v>16</v>
      </c>
      <c r="B17" s="6">
        <v>6.87</v>
      </c>
      <c r="C17" s="6">
        <v>47.7</v>
      </c>
      <c r="D17" s="4" t="s">
        <v>0</v>
      </c>
      <c r="E17" s="3">
        <v>1.0149999999999999</v>
      </c>
      <c r="F17" s="19">
        <v>35.299999999999997</v>
      </c>
      <c r="G17" s="4">
        <v>1.836065574</v>
      </c>
      <c r="H17" s="2" t="s">
        <v>190</v>
      </c>
      <c r="I17" s="2" t="s">
        <v>145</v>
      </c>
      <c r="J17" s="3" t="s">
        <v>145</v>
      </c>
      <c r="K17" s="4" t="s">
        <v>211</v>
      </c>
      <c r="L17" s="4" t="s">
        <v>211</v>
      </c>
      <c r="M17" s="4">
        <v>3.4910000000000001</v>
      </c>
      <c r="N17" s="4" t="s">
        <v>0</v>
      </c>
      <c r="O17" s="4" t="s">
        <v>350</v>
      </c>
      <c r="P17" s="7">
        <v>0</v>
      </c>
      <c r="Q17" s="4">
        <v>0</v>
      </c>
      <c r="R17" s="4">
        <v>25</v>
      </c>
      <c r="S17" s="4" t="s">
        <v>46</v>
      </c>
      <c r="T17" s="4" t="s">
        <v>0</v>
      </c>
      <c r="U17" s="8">
        <v>0.33</v>
      </c>
      <c r="V17" s="4">
        <v>3.6600000000000001E-3</v>
      </c>
    </row>
    <row r="18" spans="1:22" x14ac:dyDescent="0.2">
      <c r="A18" s="4" t="s">
        <v>16</v>
      </c>
      <c r="B18" s="6">
        <v>6.87</v>
      </c>
      <c r="C18" s="6">
        <v>47.7</v>
      </c>
      <c r="D18" s="4" t="s">
        <v>0</v>
      </c>
      <c r="E18" s="3">
        <v>1.0149999999999999</v>
      </c>
      <c r="F18" s="19">
        <v>25.9</v>
      </c>
      <c r="G18" s="4">
        <v>1.4852941180000001</v>
      </c>
      <c r="H18" s="2" t="s">
        <v>190</v>
      </c>
      <c r="I18" s="2" t="s">
        <v>145</v>
      </c>
      <c r="J18" s="3" t="s">
        <v>145</v>
      </c>
      <c r="K18" s="4" t="s">
        <v>211</v>
      </c>
      <c r="L18" s="4" t="s">
        <v>211</v>
      </c>
      <c r="M18" s="4">
        <v>3.4910000000000001</v>
      </c>
      <c r="N18" s="4" t="s">
        <v>0</v>
      </c>
      <c r="O18" s="4" t="s">
        <v>350</v>
      </c>
      <c r="P18" s="7">
        <v>0</v>
      </c>
      <c r="Q18" s="4">
        <v>0</v>
      </c>
      <c r="R18" s="4">
        <v>26</v>
      </c>
      <c r="S18" s="4" t="s">
        <v>64</v>
      </c>
      <c r="T18" s="4" t="s">
        <v>0</v>
      </c>
      <c r="U18" s="8">
        <v>0.248</v>
      </c>
      <c r="V18" s="4">
        <v>3.496E-3</v>
      </c>
    </row>
    <row r="19" spans="1:22" x14ac:dyDescent="0.2">
      <c r="A19" s="4" t="s">
        <v>16</v>
      </c>
      <c r="B19" s="6">
        <v>6.87</v>
      </c>
      <c r="C19" s="6">
        <v>47.7</v>
      </c>
      <c r="D19" s="4" t="s">
        <v>151</v>
      </c>
      <c r="E19" s="3">
        <v>0.83</v>
      </c>
      <c r="F19" s="19">
        <v>17</v>
      </c>
      <c r="G19" s="4">
        <v>2.5438596489999998</v>
      </c>
      <c r="H19" s="2" t="s">
        <v>190</v>
      </c>
      <c r="I19" s="2" t="s">
        <v>145</v>
      </c>
      <c r="J19" s="3" t="s">
        <v>145</v>
      </c>
      <c r="K19" s="4" t="s">
        <v>209</v>
      </c>
      <c r="L19" s="5" t="s">
        <v>210</v>
      </c>
      <c r="M19" s="4">
        <v>4.6150000000000002</v>
      </c>
      <c r="N19" s="4" t="s">
        <v>0</v>
      </c>
      <c r="O19" s="4" t="s">
        <v>351</v>
      </c>
      <c r="P19" s="7">
        <v>3</v>
      </c>
      <c r="Q19" s="4">
        <v>0</v>
      </c>
      <c r="R19" s="4">
        <v>57</v>
      </c>
      <c r="S19" s="4" t="s">
        <v>64</v>
      </c>
      <c r="T19" s="4" t="s">
        <v>0</v>
      </c>
      <c r="U19" s="8">
        <v>0.28799999999999998</v>
      </c>
      <c r="V19" s="4">
        <v>3.5760000000000002E-3</v>
      </c>
    </row>
    <row r="20" spans="1:22" x14ac:dyDescent="0.2">
      <c r="A20" s="4" t="s">
        <v>16</v>
      </c>
      <c r="B20" s="6">
        <v>6.87</v>
      </c>
      <c r="C20" s="6">
        <v>47.7</v>
      </c>
      <c r="D20" s="4" t="s">
        <v>174</v>
      </c>
      <c r="E20" s="3">
        <v>1.02</v>
      </c>
      <c r="F20" s="19">
        <v>21</v>
      </c>
      <c r="G20" s="4">
        <v>1.8135593219999999</v>
      </c>
      <c r="H20" s="2" t="s">
        <v>190</v>
      </c>
      <c r="I20" s="2" t="s">
        <v>145</v>
      </c>
      <c r="J20" s="3" t="s">
        <v>145</v>
      </c>
      <c r="K20" s="4" t="s">
        <v>211</v>
      </c>
      <c r="L20" s="4" t="s">
        <v>211</v>
      </c>
      <c r="M20" s="4">
        <v>3.4910000000000001</v>
      </c>
      <c r="N20" s="4" t="s">
        <v>0</v>
      </c>
      <c r="O20" s="4" t="s">
        <v>351</v>
      </c>
      <c r="P20" s="7">
        <v>0</v>
      </c>
      <c r="Q20" s="4">
        <v>0</v>
      </c>
      <c r="R20" s="4">
        <v>28</v>
      </c>
      <c r="S20" s="4" t="s">
        <v>46</v>
      </c>
      <c r="T20" s="4" t="s">
        <v>0</v>
      </c>
      <c r="U20" s="8">
        <v>0.371</v>
      </c>
      <c r="V20" s="4">
        <v>3.7420000000000001E-3</v>
      </c>
    </row>
    <row r="21" spans="1:22" x14ac:dyDescent="0.2">
      <c r="A21" s="4" t="s">
        <v>16</v>
      </c>
      <c r="B21" s="6">
        <v>6.87</v>
      </c>
      <c r="C21" s="6">
        <v>47.7</v>
      </c>
      <c r="D21" s="4" t="s">
        <v>171</v>
      </c>
      <c r="E21" s="3">
        <v>0.8</v>
      </c>
      <c r="F21" s="19">
        <v>11.5</v>
      </c>
      <c r="G21" s="4">
        <v>1.525641026</v>
      </c>
      <c r="H21" s="2" t="s">
        <v>190</v>
      </c>
      <c r="I21" s="2" t="s">
        <v>145</v>
      </c>
      <c r="J21" s="3" t="s">
        <v>145</v>
      </c>
      <c r="K21" s="4" t="s">
        <v>200</v>
      </c>
      <c r="L21" s="5" t="s">
        <v>201</v>
      </c>
      <c r="M21" s="4">
        <v>1.083</v>
      </c>
      <c r="N21" s="4" t="s">
        <v>0</v>
      </c>
      <c r="O21" s="4" t="s">
        <v>342</v>
      </c>
      <c r="P21" s="7">
        <v>0</v>
      </c>
      <c r="Q21" s="4">
        <v>0</v>
      </c>
      <c r="R21" s="4">
        <v>201</v>
      </c>
      <c r="S21" s="4" t="s">
        <v>46</v>
      </c>
      <c r="T21" s="4" t="s">
        <v>0</v>
      </c>
      <c r="U21" s="8">
        <v>0.33</v>
      </c>
      <c r="V21" s="4">
        <v>3.6600000000000001E-3</v>
      </c>
    </row>
    <row r="22" spans="1:22" x14ac:dyDescent="0.2">
      <c r="A22" s="4" t="s">
        <v>4</v>
      </c>
      <c r="B22" s="6">
        <v>6.8</v>
      </c>
      <c r="C22" s="6">
        <v>47.7</v>
      </c>
      <c r="D22" s="4" t="s">
        <v>172</v>
      </c>
      <c r="E22" s="3">
        <v>0.88500000000000001</v>
      </c>
      <c r="F22" s="19">
        <v>38.6</v>
      </c>
      <c r="G22" s="4">
        <v>1.4456521739999999</v>
      </c>
      <c r="H22" s="2" t="s">
        <v>190</v>
      </c>
      <c r="I22" s="2" t="s">
        <v>145</v>
      </c>
      <c r="J22" s="3" t="s">
        <v>145</v>
      </c>
      <c r="K22" s="4" t="s">
        <v>202</v>
      </c>
      <c r="L22" s="4" t="s">
        <v>202</v>
      </c>
      <c r="M22" s="4">
        <v>0.70299999999999996</v>
      </c>
      <c r="N22" s="4" t="s">
        <v>0</v>
      </c>
      <c r="O22" s="4" t="s">
        <v>341</v>
      </c>
      <c r="P22" s="7">
        <v>0</v>
      </c>
      <c r="Q22" s="4">
        <v>0</v>
      </c>
      <c r="R22" s="4">
        <v>253</v>
      </c>
      <c r="S22" s="4" t="s">
        <v>64</v>
      </c>
      <c r="T22" s="4" t="s">
        <v>0</v>
      </c>
      <c r="U22" s="8">
        <v>0.26700000000000002</v>
      </c>
      <c r="V22" s="4">
        <v>3.5339999999999998E-3</v>
      </c>
    </row>
    <row r="23" spans="1:22" x14ac:dyDescent="0.2">
      <c r="A23" s="4" t="s">
        <v>4</v>
      </c>
      <c r="B23" s="6">
        <v>6.8</v>
      </c>
      <c r="C23" s="6">
        <v>47.7</v>
      </c>
      <c r="D23" s="4" t="s">
        <v>172</v>
      </c>
      <c r="E23" s="3">
        <v>1.1100000000000001</v>
      </c>
      <c r="F23" s="19">
        <v>16.7</v>
      </c>
      <c r="G23" s="4">
        <v>1.1000000000000001</v>
      </c>
      <c r="H23" s="2" t="s">
        <v>190</v>
      </c>
      <c r="I23" s="2" t="s">
        <v>145</v>
      </c>
      <c r="J23" s="3" t="s">
        <v>145</v>
      </c>
      <c r="K23" s="4" t="s">
        <v>208</v>
      </c>
      <c r="L23" s="4" t="s">
        <v>208</v>
      </c>
      <c r="M23" s="4">
        <v>1.59</v>
      </c>
      <c r="N23" s="4" t="s">
        <v>267</v>
      </c>
      <c r="O23" s="4" t="s">
        <v>352</v>
      </c>
      <c r="P23" s="7">
        <v>0</v>
      </c>
      <c r="Q23" s="4">
        <v>0</v>
      </c>
      <c r="R23" s="4">
        <v>348</v>
      </c>
      <c r="S23" s="4" t="s">
        <v>64</v>
      </c>
      <c r="T23" s="4" t="s">
        <v>0</v>
      </c>
      <c r="U23" s="8">
        <v>0.32700000000000001</v>
      </c>
      <c r="V23" s="4">
        <v>3.6540000000000001E-3</v>
      </c>
    </row>
    <row r="24" spans="1:22" x14ac:dyDescent="0.2">
      <c r="A24" s="4" t="s">
        <v>4</v>
      </c>
      <c r="B24" s="6">
        <v>6.87</v>
      </c>
      <c r="C24" s="6">
        <v>47.7</v>
      </c>
      <c r="D24" s="4" t="s">
        <v>0</v>
      </c>
      <c r="E24" s="3">
        <v>0.91</v>
      </c>
      <c r="F24" s="19">
        <v>16.7</v>
      </c>
      <c r="G24" s="4">
        <v>1.414634146</v>
      </c>
      <c r="H24" s="2" t="s">
        <v>190</v>
      </c>
      <c r="I24" s="2" t="s">
        <v>145</v>
      </c>
      <c r="J24" s="3" t="s">
        <v>114</v>
      </c>
      <c r="K24" s="4" t="s">
        <v>201</v>
      </c>
      <c r="L24" s="5" t="s">
        <v>212</v>
      </c>
      <c r="M24" s="4">
        <v>2.41</v>
      </c>
      <c r="N24" s="4" t="s">
        <v>0</v>
      </c>
      <c r="O24" s="4" t="s">
        <v>353</v>
      </c>
      <c r="P24" s="7">
        <v>2</v>
      </c>
      <c r="Q24" s="4">
        <v>0</v>
      </c>
      <c r="R24" s="4">
        <v>262</v>
      </c>
      <c r="S24" s="4" t="s">
        <v>64</v>
      </c>
      <c r="T24" s="4" t="s">
        <v>0</v>
      </c>
      <c r="U24" s="8">
        <v>0.22700000000000001</v>
      </c>
      <c r="V24" s="4">
        <v>3.454E-3</v>
      </c>
    </row>
    <row r="25" spans="1:22" x14ac:dyDescent="0.2">
      <c r="A25" s="4" t="s">
        <v>138</v>
      </c>
      <c r="B25" s="6">
        <v>1.268</v>
      </c>
      <c r="C25" s="6">
        <v>47.7</v>
      </c>
      <c r="D25" s="4" t="s">
        <v>0</v>
      </c>
      <c r="E25" s="3">
        <v>0.98</v>
      </c>
      <c r="F25" s="19">
        <v>15.3</v>
      </c>
      <c r="G25" s="4">
        <v>1.9929474700000001</v>
      </c>
      <c r="H25" s="2" t="s">
        <v>190</v>
      </c>
      <c r="I25" s="2" t="s">
        <v>145</v>
      </c>
      <c r="J25" s="3" t="s">
        <v>145</v>
      </c>
      <c r="K25" s="4" t="s">
        <v>213</v>
      </c>
      <c r="L25" s="5" t="s">
        <v>214</v>
      </c>
      <c r="M25" s="4">
        <v>3.6739999999999999</v>
      </c>
      <c r="N25" s="4" t="s">
        <v>268</v>
      </c>
      <c r="O25" s="4" t="s">
        <v>354</v>
      </c>
      <c r="P25" s="7">
        <v>5</v>
      </c>
      <c r="Q25" s="4">
        <v>0</v>
      </c>
      <c r="R25" s="4">
        <v>51</v>
      </c>
      <c r="S25" s="4" t="s">
        <v>64</v>
      </c>
      <c r="T25" s="4" t="s">
        <v>0</v>
      </c>
      <c r="U25" s="8">
        <v>0.34699999999999998</v>
      </c>
      <c r="V25" s="4">
        <v>3.6939999999999998E-3</v>
      </c>
    </row>
    <row r="26" spans="1:22" x14ac:dyDescent="0.2">
      <c r="A26" s="4" t="s">
        <v>63</v>
      </c>
      <c r="B26" s="6">
        <v>5.88</v>
      </c>
      <c r="C26" s="6">
        <v>47.7</v>
      </c>
      <c r="D26" s="4" t="s">
        <v>0</v>
      </c>
      <c r="E26" s="3">
        <v>1</v>
      </c>
      <c r="F26" s="19">
        <v>17.2</v>
      </c>
      <c r="G26" s="4">
        <v>1.434782609</v>
      </c>
      <c r="H26" s="2" t="s">
        <v>190</v>
      </c>
      <c r="I26" s="2" t="s">
        <v>145</v>
      </c>
      <c r="J26" s="3" t="s">
        <v>145</v>
      </c>
      <c r="K26" s="4" t="s">
        <v>213</v>
      </c>
      <c r="L26" s="5" t="s">
        <v>215</v>
      </c>
      <c r="M26" s="4">
        <v>1.7450000000000001</v>
      </c>
      <c r="N26" s="4" t="s">
        <v>268</v>
      </c>
      <c r="O26" s="4" t="s">
        <v>354</v>
      </c>
      <c r="P26" s="7">
        <v>2</v>
      </c>
      <c r="Q26" s="4">
        <v>0</v>
      </c>
      <c r="R26" s="4">
        <v>59</v>
      </c>
      <c r="S26" s="4" t="s">
        <v>64</v>
      </c>
      <c r="T26" s="4" t="s">
        <v>0</v>
      </c>
      <c r="U26" s="8">
        <v>0.44600000000000001</v>
      </c>
      <c r="V26" s="4">
        <v>3.8920000000000001E-3</v>
      </c>
    </row>
    <row r="27" spans="1:22" x14ac:dyDescent="0.2">
      <c r="A27" s="4" t="s">
        <v>63</v>
      </c>
      <c r="B27" s="6">
        <v>5.88</v>
      </c>
      <c r="C27" s="6">
        <v>47.7</v>
      </c>
      <c r="D27" s="4" t="s">
        <v>0</v>
      </c>
      <c r="E27" s="3">
        <v>0.97</v>
      </c>
      <c r="F27" s="19">
        <v>18.7</v>
      </c>
      <c r="G27" s="4">
        <v>1.463414634</v>
      </c>
      <c r="H27" s="2" t="s">
        <v>190</v>
      </c>
      <c r="I27" s="2" t="s">
        <v>145</v>
      </c>
      <c r="J27" s="3" t="s">
        <v>145</v>
      </c>
      <c r="K27" s="4" t="s">
        <v>216</v>
      </c>
      <c r="L27" s="5" t="s">
        <v>217</v>
      </c>
      <c r="M27" s="4">
        <v>2.5409999999999999</v>
      </c>
      <c r="N27" s="4" t="s">
        <v>269</v>
      </c>
      <c r="O27" s="4" t="s">
        <v>355</v>
      </c>
      <c r="P27" s="7">
        <v>7</v>
      </c>
      <c r="Q27" s="4">
        <v>0</v>
      </c>
      <c r="R27" s="4">
        <v>7</v>
      </c>
      <c r="S27" s="4" t="s">
        <v>64</v>
      </c>
      <c r="T27" s="4" t="s">
        <v>0</v>
      </c>
      <c r="U27" s="8">
        <v>0.29699999999999999</v>
      </c>
      <c r="V27" s="4">
        <v>3.594E-3</v>
      </c>
    </row>
    <row r="28" spans="1:22" x14ac:dyDescent="0.2">
      <c r="A28" s="4" t="s">
        <v>63</v>
      </c>
      <c r="B28" s="6">
        <v>5.88</v>
      </c>
      <c r="C28" s="6">
        <v>47.7</v>
      </c>
      <c r="D28" s="4" t="s">
        <v>0</v>
      </c>
      <c r="E28" s="3">
        <v>1</v>
      </c>
      <c r="F28" s="19">
        <v>23.5</v>
      </c>
      <c r="G28" s="4">
        <v>1.6078431369999999</v>
      </c>
      <c r="H28" s="2" t="s">
        <v>190</v>
      </c>
      <c r="I28" s="2" t="s">
        <v>145</v>
      </c>
      <c r="J28" s="3" t="s">
        <v>145</v>
      </c>
      <c r="K28" s="4" t="s">
        <v>213</v>
      </c>
      <c r="L28" s="5" t="s">
        <v>214</v>
      </c>
      <c r="M28" s="4">
        <v>3.6739999999999999</v>
      </c>
      <c r="N28" s="4" t="s">
        <v>268</v>
      </c>
      <c r="O28" s="4" t="s">
        <v>355</v>
      </c>
      <c r="P28" s="7">
        <v>5</v>
      </c>
      <c r="Q28" s="4">
        <v>0</v>
      </c>
      <c r="R28" s="4">
        <v>81</v>
      </c>
      <c r="S28" s="4" t="s">
        <v>64</v>
      </c>
      <c r="T28" s="4" t="s">
        <v>0</v>
      </c>
      <c r="U28" s="8">
        <v>0.80600000000000005</v>
      </c>
      <c r="V28" s="4">
        <v>4.6119999999999998E-3</v>
      </c>
    </row>
    <row r="29" spans="1:22" x14ac:dyDescent="0.2">
      <c r="A29" s="4" t="s">
        <v>138</v>
      </c>
      <c r="B29" s="6">
        <v>1.268</v>
      </c>
      <c r="C29" s="6">
        <v>47.7</v>
      </c>
      <c r="D29" s="4" t="s">
        <v>0</v>
      </c>
      <c r="E29" s="3">
        <v>0.89</v>
      </c>
      <c r="F29" s="19">
        <v>16.7</v>
      </c>
      <c r="G29" s="4">
        <v>1.507246377</v>
      </c>
      <c r="H29" s="2" t="s">
        <v>190</v>
      </c>
      <c r="I29" s="2" t="s">
        <v>145</v>
      </c>
      <c r="J29" s="3" t="s">
        <v>145</v>
      </c>
      <c r="K29" s="4" t="s">
        <v>213</v>
      </c>
      <c r="L29" s="5" t="s">
        <v>215</v>
      </c>
      <c r="M29" s="4">
        <v>1.7450000000000001</v>
      </c>
      <c r="N29" s="4" t="s">
        <v>268</v>
      </c>
      <c r="O29" s="4" t="s">
        <v>355</v>
      </c>
      <c r="P29" s="7">
        <v>2</v>
      </c>
      <c r="Q29" s="4">
        <v>0</v>
      </c>
      <c r="R29" s="4">
        <v>91</v>
      </c>
      <c r="S29" s="4" t="s">
        <v>64</v>
      </c>
      <c r="T29" s="4" t="s">
        <v>0</v>
      </c>
      <c r="U29" s="8">
        <v>0.34699999999999998</v>
      </c>
      <c r="V29" s="4">
        <v>3.6939999999999998E-3</v>
      </c>
    </row>
    <row r="30" spans="1:22" x14ac:dyDescent="0.2">
      <c r="A30" s="4" t="s">
        <v>63</v>
      </c>
      <c r="B30" s="6">
        <v>5.88</v>
      </c>
      <c r="C30" s="6">
        <v>47.7</v>
      </c>
      <c r="D30" s="4" t="s">
        <v>0</v>
      </c>
      <c r="E30" s="3">
        <v>1.0349999999999999</v>
      </c>
      <c r="F30" s="19">
        <v>19.600000000000001</v>
      </c>
      <c r="G30" s="4">
        <v>1.49122807</v>
      </c>
      <c r="H30" s="2" t="s">
        <v>190</v>
      </c>
      <c r="I30" s="2" t="s">
        <v>145</v>
      </c>
      <c r="J30" s="3" t="s">
        <v>145</v>
      </c>
      <c r="K30" s="4" t="s">
        <v>213</v>
      </c>
      <c r="L30" s="5" t="s">
        <v>214</v>
      </c>
      <c r="M30" s="4">
        <v>3.6739999999999999</v>
      </c>
      <c r="N30" s="4" t="s">
        <v>268</v>
      </c>
      <c r="O30" s="4" t="s">
        <v>356</v>
      </c>
      <c r="P30" s="7">
        <v>5</v>
      </c>
      <c r="Q30" s="4">
        <v>0</v>
      </c>
      <c r="R30" s="4">
        <v>98</v>
      </c>
      <c r="S30" s="4" t="s">
        <v>64</v>
      </c>
      <c r="T30" s="4" t="s">
        <v>0</v>
      </c>
      <c r="U30" s="8">
        <v>0.59499999999999997</v>
      </c>
      <c r="V30" s="4">
        <v>4.1900000000000001E-3</v>
      </c>
    </row>
    <row r="31" spans="1:22" x14ac:dyDescent="0.2">
      <c r="A31" s="4" t="s">
        <v>138</v>
      </c>
      <c r="B31" s="6">
        <v>1.268</v>
      </c>
      <c r="C31" s="6">
        <v>47.7</v>
      </c>
      <c r="D31" s="4" t="s">
        <v>0</v>
      </c>
      <c r="E31" s="3">
        <v>0.76</v>
      </c>
      <c r="F31" s="19">
        <v>16.7</v>
      </c>
      <c r="G31" s="4">
        <v>1.692307692</v>
      </c>
      <c r="H31" s="2" t="s">
        <v>190</v>
      </c>
      <c r="I31" s="2" t="s">
        <v>145</v>
      </c>
      <c r="J31" s="3" t="s">
        <v>145</v>
      </c>
      <c r="K31" s="4" t="s">
        <v>213</v>
      </c>
      <c r="L31" s="5" t="s">
        <v>215</v>
      </c>
      <c r="M31" s="4">
        <v>1.7450000000000001</v>
      </c>
      <c r="N31" s="4" t="s">
        <v>268</v>
      </c>
      <c r="O31" s="4" t="s">
        <v>356</v>
      </c>
      <c r="P31" s="7">
        <v>2</v>
      </c>
      <c r="Q31" s="4">
        <v>0</v>
      </c>
      <c r="R31" s="4">
        <v>108</v>
      </c>
      <c r="S31" s="4" t="s">
        <v>64</v>
      </c>
      <c r="T31" s="4" t="s">
        <v>0</v>
      </c>
      <c r="U31" s="8">
        <v>0.307</v>
      </c>
      <c r="V31" s="4">
        <v>3.614E-3</v>
      </c>
    </row>
    <row r="32" spans="1:22" x14ac:dyDescent="0.2">
      <c r="A32" s="4" t="s">
        <v>63</v>
      </c>
      <c r="B32" s="6">
        <v>5.88</v>
      </c>
      <c r="C32" s="6">
        <v>47.7</v>
      </c>
      <c r="D32" s="4" t="s">
        <v>0</v>
      </c>
      <c r="E32" s="3">
        <v>0.99</v>
      </c>
      <c r="F32" s="19">
        <v>4.5</v>
      </c>
      <c r="G32" s="4">
        <v>1.525641026</v>
      </c>
      <c r="H32" s="2" t="s">
        <v>190</v>
      </c>
      <c r="I32" s="2" t="s">
        <v>145</v>
      </c>
      <c r="J32" s="3" t="s">
        <v>145</v>
      </c>
      <c r="K32" s="4" t="s">
        <v>216</v>
      </c>
      <c r="L32" s="5" t="s">
        <v>217</v>
      </c>
      <c r="M32" s="4">
        <v>2.637</v>
      </c>
      <c r="N32" s="4" t="s">
        <v>268</v>
      </c>
      <c r="O32" s="4" t="s">
        <v>357</v>
      </c>
      <c r="P32" s="7">
        <v>11</v>
      </c>
      <c r="Q32" s="4">
        <v>0</v>
      </c>
      <c r="R32" s="4">
        <v>56</v>
      </c>
      <c r="S32" s="4" t="s">
        <v>64</v>
      </c>
      <c r="T32" s="4" t="s">
        <v>0</v>
      </c>
      <c r="U32" s="8">
        <v>0.32600000000000001</v>
      </c>
      <c r="V32" s="4">
        <v>3.6519999999999999E-3</v>
      </c>
    </row>
    <row r="33" spans="1:22" x14ac:dyDescent="0.2">
      <c r="A33" s="4" t="s">
        <v>63</v>
      </c>
      <c r="B33" s="6">
        <v>5.88</v>
      </c>
      <c r="C33" s="6">
        <v>47.7</v>
      </c>
      <c r="D33" s="4" t="s">
        <v>0</v>
      </c>
      <c r="E33" s="3">
        <v>0.82499999999999996</v>
      </c>
      <c r="F33" s="19">
        <v>15.1</v>
      </c>
      <c r="G33" s="4">
        <v>1.1200000000000001</v>
      </c>
      <c r="H33" s="2" t="s">
        <v>190</v>
      </c>
      <c r="I33" s="2" t="s">
        <v>145</v>
      </c>
      <c r="J33" s="3" t="s">
        <v>145</v>
      </c>
      <c r="K33" s="4" t="s">
        <v>218</v>
      </c>
      <c r="L33" s="5" t="s">
        <v>219</v>
      </c>
      <c r="M33" s="4">
        <v>3.5129999999999999</v>
      </c>
      <c r="N33" s="4" t="s">
        <v>0</v>
      </c>
      <c r="O33" s="5" t="s">
        <v>358</v>
      </c>
      <c r="P33" s="7">
        <v>2</v>
      </c>
      <c r="Q33" s="4">
        <v>0</v>
      </c>
      <c r="R33" s="4">
        <v>38</v>
      </c>
      <c r="S33" s="4" t="s">
        <v>64</v>
      </c>
      <c r="T33" s="4" t="s">
        <v>0</v>
      </c>
      <c r="U33" s="8">
        <v>0.33700000000000002</v>
      </c>
      <c r="V33" s="4">
        <v>3.6740000000000002E-3</v>
      </c>
    </row>
    <row r="34" spans="1:22" x14ac:dyDescent="0.2">
      <c r="A34" s="4" t="s">
        <v>63</v>
      </c>
      <c r="B34" s="6">
        <v>5.88</v>
      </c>
      <c r="C34" s="6">
        <v>47.7</v>
      </c>
      <c r="D34" s="4" t="s">
        <v>0</v>
      </c>
      <c r="E34" s="3">
        <v>1.0549999999999999</v>
      </c>
      <c r="F34" s="19">
        <v>22.6</v>
      </c>
      <c r="G34" s="4">
        <v>1.5109014679999999</v>
      </c>
      <c r="H34" s="2" t="s">
        <v>190</v>
      </c>
      <c r="I34" s="2" t="s">
        <v>145</v>
      </c>
      <c r="J34" s="3" t="s">
        <v>145</v>
      </c>
      <c r="K34" s="4" t="s">
        <v>218</v>
      </c>
      <c r="L34" s="5" t="s">
        <v>220</v>
      </c>
      <c r="M34" s="4">
        <v>3.1789999999999998</v>
      </c>
      <c r="N34" s="4" t="s">
        <v>134</v>
      </c>
      <c r="O34" s="4" t="s">
        <v>359</v>
      </c>
      <c r="P34" s="7">
        <v>35</v>
      </c>
      <c r="Q34" s="4">
        <v>1</v>
      </c>
      <c r="R34" s="4">
        <v>24</v>
      </c>
      <c r="S34" s="4" t="s">
        <v>64</v>
      </c>
      <c r="T34" s="4" t="s">
        <v>0</v>
      </c>
      <c r="U34" s="8">
        <v>0.78600000000000003</v>
      </c>
      <c r="V34" s="4">
        <v>4.5719999999999997E-3</v>
      </c>
    </row>
    <row r="35" spans="1:22" ht="18" x14ac:dyDescent="0.25">
      <c r="A35" s="4" t="s">
        <v>63</v>
      </c>
      <c r="B35" s="6">
        <v>5.88</v>
      </c>
      <c r="C35" s="6">
        <v>47.7</v>
      </c>
      <c r="D35" s="4" t="s">
        <v>147</v>
      </c>
      <c r="E35" s="3">
        <v>0.78500000000000003</v>
      </c>
      <c r="F35" s="19">
        <v>22.8</v>
      </c>
      <c r="G35" s="4">
        <v>1.3555992139999999</v>
      </c>
      <c r="H35" s="2" t="s">
        <v>190</v>
      </c>
      <c r="I35" s="2" t="s">
        <v>145</v>
      </c>
      <c r="J35" s="3" t="s">
        <v>145</v>
      </c>
      <c r="K35" s="4" t="s">
        <v>218</v>
      </c>
      <c r="L35" s="5" t="s">
        <v>221</v>
      </c>
      <c r="M35" s="4">
        <v>2.7429999999999999</v>
      </c>
      <c r="N35" s="4" t="s">
        <v>0</v>
      </c>
      <c r="O35" s="4" t="s">
        <v>360</v>
      </c>
      <c r="P35" s="7">
        <v>58</v>
      </c>
      <c r="Q35" s="4">
        <v>0</v>
      </c>
      <c r="R35" s="4">
        <v>20</v>
      </c>
      <c r="S35" s="4" t="s">
        <v>64</v>
      </c>
      <c r="T35" s="4" t="s">
        <v>0</v>
      </c>
      <c r="U35" s="8">
        <v>0.307</v>
      </c>
      <c r="V35" s="4">
        <v>3.614E-3</v>
      </c>
    </row>
    <row r="36" spans="1:22" x14ac:dyDescent="0.2">
      <c r="A36" s="4" t="s">
        <v>63</v>
      </c>
      <c r="B36" s="6">
        <v>5.88</v>
      </c>
      <c r="C36" s="6">
        <v>47.7</v>
      </c>
      <c r="D36" s="4" t="s">
        <v>0</v>
      </c>
      <c r="E36" s="3">
        <v>0.82</v>
      </c>
      <c r="F36" s="19">
        <v>32</v>
      </c>
      <c r="G36" s="4">
        <v>1.339915374</v>
      </c>
      <c r="H36" s="2" t="s">
        <v>190</v>
      </c>
      <c r="I36" s="2" t="s">
        <v>145</v>
      </c>
      <c r="J36" s="3" t="s">
        <v>145</v>
      </c>
      <c r="K36" s="4" t="s">
        <v>222</v>
      </c>
      <c r="L36" s="5" t="s">
        <v>223</v>
      </c>
      <c r="M36" s="4">
        <v>1.5780000000000001</v>
      </c>
      <c r="N36" s="4" t="s">
        <v>134</v>
      </c>
      <c r="O36" s="4" t="s">
        <v>361</v>
      </c>
      <c r="P36" s="7">
        <v>1</v>
      </c>
      <c r="Q36" s="4">
        <v>0</v>
      </c>
      <c r="R36" s="4">
        <v>15</v>
      </c>
      <c r="S36" s="4" t="s">
        <v>64</v>
      </c>
      <c r="T36" s="4" t="s">
        <v>0</v>
      </c>
      <c r="U36" s="8">
        <v>0.29699999999999999</v>
      </c>
      <c r="V36" s="4">
        <v>3.594E-3</v>
      </c>
    </row>
    <row r="37" spans="1:22" x14ac:dyDescent="0.2">
      <c r="A37" s="4" t="s">
        <v>63</v>
      </c>
      <c r="B37" s="6">
        <v>5.88</v>
      </c>
      <c r="C37" s="6">
        <v>47.7</v>
      </c>
      <c r="D37" s="4" t="s">
        <v>0</v>
      </c>
      <c r="E37" s="3">
        <v>0.86</v>
      </c>
      <c r="F37" s="19">
        <v>41.6</v>
      </c>
      <c r="G37" s="4">
        <v>3.3761467889999999</v>
      </c>
      <c r="H37" s="2" t="s">
        <v>190</v>
      </c>
      <c r="I37" s="2" t="s">
        <v>145</v>
      </c>
      <c r="J37" s="3" t="s">
        <v>145</v>
      </c>
      <c r="K37" s="4" t="s">
        <v>224</v>
      </c>
      <c r="L37" s="5" t="s">
        <v>225</v>
      </c>
      <c r="M37" s="4">
        <v>1.27</v>
      </c>
      <c r="N37" s="4" t="s">
        <v>134</v>
      </c>
      <c r="O37" s="4" t="s">
        <v>362</v>
      </c>
      <c r="P37" s="7">
        <v>2</v>
      </c>
      <c r="Q37" s="4">
        <v>0</v>
      </c>
      <c r="R37" s="4">
        <v>13</v>
      </c>
      <c r="S37" s="4" t="s">
        <v>64</v>
      </c>
      <c r="T37" s="4" t="s">
        <v>0</v>
      </c>
      <c r="U37" s="8">
        <v>0.307</v>
      </c>
      <c r="V37" s="4">
        <v>3.614E-3</v>
      </c>
    </row>
    <row r="38" spans="1:22" x14ac:dyDescent="0.2">
      <c r="A38" s="4" t="s">
        <v>63</v>
      </c>
      <c r="B38" s="6">
        <v>5.88</v>
      </c>
      <c r="C38" s="6">
        <v>47.7</v>
      </c>
      <c r="D38" s="4" t="s">
        <v>0</v>
      </c>
      <c r="E38" s="3">
        <v>1.0049999999999999</v>
      </c>
      <c r="F38" s="19">
        <v>25.8</v>
      </c>
      <c r="G38" s="4">
        <v>3.0755064459999999</v>
      </c>
      <c r="H38" s="2" t="s">
        <v>190</v>
      </c>
      <c r="I38" s="2" t="s">
        <v>145</v>
      </c>
      <c r="J38" s="3" t="s">
        <v>145</v>
      </c>
      <c r="K38" s="4" t="s">
        <v>224</v>
      </c>
      <c r="L38" s="5" t="s">
        <v>225</v>
      </c>
      <c r="M38" s="4">
        <v>1.27</v>
      </c>
      <c r="N38" s="4" t="s">
        <v>134</v>
      </c>
      <c r="O38" s="4" t="s">
        <v>362</v>
      </c>
      <c r="P38" s="7">
        <v>2</v>
      </c>
      <c r="Q38" s="4">
        <v>0</v>
      </c>
      <c r="R38" s="4">
        <v>19</v>
      </c>
      <c r="S38" s="4" t="s">
        <v>64</v>
      </c>
      <c r="T38" s="4" t="s">
        <v>0</v>
      </c>
      <c r="U38" s="8">
        <v>0.29699999999999999</v>
      </c>
      <c r="V38" s="4">
        <v>3.594E-3</v>
      </c>
    </row>
    <row r="39" spans="1:22" x14ac:dyDescent="0.2">
      <c r="A39" s="4" t="s">
        <v>63</v>
      </c>
      <c r="B39" s="6">
        <v>5.88</v>
      </c>
      <c r="C39" s="6">
        <v>47.7</v>
      </c>
      <c r="D39" s="4" t="s">
        <v>0</v>
      </c>
      <c r="E39" s="3">
        <v>0.85499999999999998</v>
      </c>
      <c r="F39" s="19">
        <v>43.5</v>
      </c>
      <c r="G39" s="4">
        <v>2.7891156459999999</v>
      </c>
      <c r="H39" s="2" t="s">
        <v>190</v>
      </c>
      <c r="I39" s="2" t="s">
        <v>145</v>
      </c>
      <c r="J39" s="3" t="s">
        <v>145</v>
      </c>
      <c r="K39" s="4" t="s">
        <v>224</v>
      </c>
      <c r="L39" s="5" t="s">
        <v>225</v>
      </c>
      <c r="M39" s="4">
        <v>1.27</v>
      </c>
      <c r="N39" s="4" t="s">
        <v>134</v>
      </c>
      <c r="O39" s="4" t="s">
        <v>257</v>
      </c>
      <c r="P39" s="7">
        <v>2</v>
      </c>
      <c r="Q39" s="4">
        <v>0</v>
      </c>
      <c r="R39" s="4">
        <v>22</v>
      </c>
      <c r="S39" s="4" t="s">
        <v>64</v>
      </c>
      <c r="T39" s="4" t="s">
        <v>403</v>
      </c>
      <c r="U39" s="8">
        <v>0.157</v>
      </c>
      <c r="V39" s="4">
        <v>3.3140000000000001E-3</v>
      </c>
    </row>
    <row r="40" spans="1:22" x14ac:dyDescent="0.2">
      <c r="A40" s="4" t="s">
        <v>63</v>
      </c>
      <c r="B40" s="6">
        <v>5.88</v>
      </c>
      <c r="C40" s="6">
        <v>47.7</v>
      </c>
      <c r="D40" s="4" t="s">
        <v>0</v>
      </c>
      <c r="E40" s="3">
        <v>0.95499999999999996</v>
      </c>
      <c r="F40" s="19">
        <v>32.4</v>
      </c>
      <c r="G40" s="4">
        <v>1.2903225810000001</v>
      </c>
      <c r="H40" s="2" t="s">
        <v>190</v>
      </c>
      <c r="I40" s="2" t="s">
        <v>145</v>
      </c>
      <c r="J40" s="3" t="s">
        <v>114</v>
      </c>
      <c r="K40" s="4" t="s">
        <v>222</v>
      </c>
      <c r="L40" s="5" t="s">
        <v>226</v>
      </c>
      <c r="M40" s="4">
        <v>1.1919999999999999</v>
      </c>
      <c r="N40" s="4" t="s">
        <v>134</v>
      </c>
      <c r="O40" s="4" t="s">
        <v>362</v>
      </c>
      <c r="P40" s="7">
        <v>4</v>
      </c>
      <c r="Q40" s="4">
        <v>0</v>
      </c>
      <c r="R40" s="4">
        <v>31</v>
      </c>
      <c r="S40" s="4" t="s">
        <v>64</v>
      </c>
      <c r="T40" s="4" t="s">
        <v>0</v>
      </c>
      <c r="U40" s="8">
        <v>0.32700000000000001</v>
      </c>
      <c r="V40" s="4">
        <v>3.6540000000000001E-3</v>
      </c>
    </row>
    <row r="41" spans="1:22" x14ac:dyDescent="0.2">
      <c r="A41" s="4" t="s">
        <v>63</v>
      </c>
      <c r="B41" s="6">
        <v>5.88</v>
      </c>
      <c r="C41" s="6">
        <v>47.7</v>
      </c>
      <c r="D41" s="4" t="s">
        <v>0</v>
      </c>
      <c r="E41" s="3">
        <v>1.0049999999999999</v>
      </c>
      <c r="F41" s="19">
        <v>27</v>
      </c>
      <c r="G41" s="4">
        <v>2.2622950820000001</v>
      </c>
      <c r="H41" s="2" t="s">
        <v>190</v>
      </c>
      <c r="I41" s="2" t="s">
        <v>145</v>
      </c>
      <c r="J41" s="3" t="s">
        <v>145</v>
      </c>
      <c r="K41" s="4" t="s">
        <v>224</v>
      </c>
      <c r="L41" s="5" t="s">
        <v>225</v>
      </c>
      <c r="M41" s="4">
        <v>1.27</v>
      </c>
      <c r="N41" s="4" t="s">
        <v>134</v>
      </c>
      <c r="O41" s="4" t="s">
        <v>363</v>
      </c>
      <c r="P41" s="7">
        <v>2</v>
      </c>
      <c r="Q41" s="4">
        <v>0</v>
      </c>
      <c r="R41" s="4">
        <v>34</v>
      </c>
      <c r="S41" s="4" t="s">
        <v>64</v>
      </c>
      <c r="T41" s="4" t="s">
        <v>405</v>
      </c>
      <c r="U41" s="8">
        <v>0.23699999999999999</v>
      </c>
      <c r="V41" s="4">
        <v>3.4740000000000001E-3</v>
      </c>
    </row>
    <row r="42" spans="1:22" x14ac:dyDescent="0.2">
      <c r="A42" s="4" t="s">
        <v>79</v>
      </c>
      <c r="B42" s="6">
        <v>2.762</v>
      </c>
      <c r="C42" s="6">
        <v>47.6</v>
      </c>
      <c r="D42" s="4" t="s">
        <v>0</v>
      </c>
      <c r="E42" s="3">
        <v>0.84499999999999997</v>
      </c>
      <c r="F42" s="19">
        <v>24.9</v>
      </c>
      <c r="G42" s="4">
        <v>2.1355932200000001</v>
      </c>
      <c r="H42" s="2" t="s">
        <v>190</v>
      </c>
      <c r="I42" s="2" t="s">
        <v>145</v>
      </c>
      <c r="J42" s="3" t="s">
        <v>145</v>
      </c>
      <c r="K42" s="4" t="s">
        <v>227</v>
      </c>
      <c r="L42" s="5" t="s">
        <v>228</v>
      </c>
      <c r="M42" s="4">
        <v>2.1850000000000001</v>
      </c>
      <c r="N42" s="4" t="s">
        <v>134</v>
      </c>
      <c r="O42" s="4" t="s">
        <v>361</v>
      </c>
      <c r="P42" s="7">
        <v>2</v>
      </c>
      <c r="Q42" s="4">
        <v>0</v>
      </c>
      <c r="R42" s="4">
        <v>53</v>
      </c>
      <c r="S42" s="4" t="s">
        <v>64</v>
      </c>
      <c r="T42" s="4" t="s">
        <v>0</v>
      </c>
      <c r="U42" s="8">
        <v>0.28699999999999998</v>
      </c>
      <c r="V42" s="4">
        <v>3.5739999999999999E-3</v>
      </c>
    </row>
    <row r="43" spans="1:22" x14ac:dyDescent="0.2">
      <c r="A43" s="4" t="s">
        <v>63</v>
      </c>
      <c r="B43" s="6">
        <v>5.88</v>
      </c>
      <c r="C43" s="6">
        <v>47.7</v>
      </c>
      <c r="D43" s="4" t="s">
        <v>0</v>
      </c>
      <c r="E43" s="3">
        <v>0.97</v>
      </c>
      <c r="F43" s="19">
        <v>21</v>
      </c>
      <c r="G43" s="4">
        <v>1.4750000000000001</v>
      </c>
      <c r="H43" s="2" t="s">
        <v>190</v>
      </c>
      <c r="I43" s="2" t="s">
        <v>145</v>
      </c>
      <c r="J43" s="3" t="s">
        <v>114</v>
      </c>
      <c r="K43" s="4" t="s">
        <v>222</v>
      </c>
      <c r="L43" s="5" t="s">
        <v>226</v>
      </c>
      <c r="M43" s="4">
        <v>1.1919999999999999</v>
      </c>
      <c r="N43" s="4" t="s">
        <v>134</v>
      </c>
      <c r="O43" s="4" t="s">
        <v>362</v>
      </c>
      <c r="P43" s="7">
        <v>4</v>
      </c>
      <c r="Q43" s="4">
        <v>0</v>
      </c>
      <c r="R43" s="4">
        <v>46</v>
      </c>
      <c r="S43" s="4" t="s">
        <v>64</v>
      </c>
      <c r="T43" s="4" t="s">
        <v>0</v>
      </c>
      <c r="U43" s="8">
        <v>0.22700000000000001</v>
      </c>
      <c r="V43" s="4">
        <v>3.454E-3</v>
      </c>
    </row>
    <row r="44" spans="1:22" x14ac:dyDescent="0.2">
      <c r="A44" s="4" t="s">
        <v>63</v>
      </c>
      <c r="B44" s="6">
        <v>5.88</v>
      </c>
      <c r="C44" s="6">
        <v>47.7</v>
      </c>
      <c r="D44" s="4" t="s">
        <v>0</v>
      </c>
      <c r="E44" s="3">
        <v>0.98499999999999999</v>
      </c>
      <c r="F44" s="19">
        <v>24.4</v>
      </c>
      <c r="G44" s="4">
        <v>1.553191489</v>
      </c>
      <c r="H44" s="2" t="s">
        <v>190</v>
      </c>
      <c r="I44" s="2" t="s">
        <v>145</v>
      </c>
      <c r="J44" s="3" t="s">
        <v>145</v>
      </c>
      <c r="K44" s="4" t="s">
        <v>218</v>
      </c>
      <c r="L44" s="5" t="s">
        <v>220</v>
      </c>
      <c r="M44" s="4">
        <v>3.1789999999999998</v>
      </c>
      <c r="N44" s="4" t="s">
        <v>134</v>
      </c>
      <c r="O44" s="4" t="s">
        <v>359</v>
      </c>
      <c r="P44" s="7">
        <v>35</v>
      </c>
      <c r="Q44" s="4">
        <v>1</v>
      </c>
      <c r="R44" s="4">
        <v>92</v>
      </c>
      <c r="S44" s="4" t="s">
        <v>64</v>
      </c>
      <c r="T44" s="4" t="s">
        <v>0</v>
      </c>
      <c r="U44" s="8">
        <v>0.72599999999999998</v>
      </c>
      <c r="V44" s="4">
        <v>4.4520000000000002E-3</v>
      </c>
    </row>
    <row r="45" spans="1:22" x14ac:dyDescent="0.2">
      <c r="A45" s="4" t="s">
        <v>63</v>
      </c>
      <c r="B45" s="6">
        <v>5.88</v>
      </c>
      <c r="C45" s="6">
        <v>47.7</v>
      </c>
      <c r="D45" s="4" t="s">
        <v>0</v>
      </c>
      <c r="E45" s="3">
        <v>0.93</v>
      </c>
      <c r="F45" s="19">
        <v>27.2</v>
      </c>
      <c r="G45" s="4">
        <v>1.1830985919999999</v>
      </c>
      <c r="H45" s="2" t="s">
        <v>190</v>
      </c>
      <c r="I45" s="2" t="s">
        <v>145</v>
      </c>
      <c r="J45" s="3" t="s">
        <v>114</v>
      </c>
      <c r="K45" s="4" t="s">
        <v>222</v>
      </c>
      <c r="L45" s="5" t="s">
        <v>226</v>
      </c>
      <c r="M45" s="4">
        <v>1.1919999999999999</v>
      </c>
      <c r="N45" s="4" t="s">
        <v>134</v>
      </c>
      <c r="O45" s="4" t="s">
        <v>364</v>
      </c>
      <c r="P45" s="7">
        <v>4</v>
      </c>
      <c r="Q45" s="4">
        <v>0</v>
      </c>
      <c r="R45" s="4">
        <v>54</v>
      </c>
      <c r="S45" s="4" t="s">
        <v>64</v>
      </c>
      <c r="T45" s="4" t="s">
        <v>405</v>
      </c>
      <c r="U45" s="8">
        <v>0.217</v>
      </c>
      <c r="V45" s="4">
        <v>3.434E-3</v>
      </c>
    </row>
    <row r="46" spans="1:22" x14ac:dyDescent="0.2">
      <c r="A46" s="4" t="s">
        <v>63</v>
      </c>
      <c r="B46" s="6">
        <v>5.88</v>
      </c>
      <c r="C46" s="6">
        <v>47.7</v>
      </c>
      <c r="D46" s="4" t="s">
        <v>0</v>
      </c>
      <c r="E46" s="3">
        <v>0.84</v>
      </c>
      <c r="F46" s="19">
        <v>35.799999999999997</v>
      </c>
      <c r="G46" s="4">
        <v>1.3478260870000001</v>
      </c>
      <c r="H46" s="2" t="s">
        <v>190</v>
      </c>
      <c r="I46" s="2" t="s">
        <v>145</v>
      </c>
      <c r="J46" s="3" t="s">
        <v>145</v>
      </c>
      <c r="K46" s="4" t="s">
        <v>222</v>
      </c>
      <c r="L46" s="5" t="s">
        <v>223</v>
      </c>
      <c r="M46" s="4">
        <v>1.5780000000000001</v>
      </c>
      <c r="N46" s="4" t="s">
        <v>134</v>
      </c>
      <c r="O46" s="4" t="s">
        <v>364</v>
      </c>
      <c r="P46" s="7">
        <v>1</v>
      </c>
      <c r="Q46" s="4">
        <v>0</v>
      </c>
      <c r="R46" s="4">
        <v>67</v>
      </c>
      <c r="S46" s="4" t="s">
        <v>64</v>
      </c>
      <c r="T46" s="4" t="s">
        <v>0</v>
      </c>
      <c r="U46" s="8">
        <v>0.23699999999999999</v>
      </c>
      <c r="V46" s="4">
        <v>3.4740000000000001E-3</v>
      </c>
    </row>
    <row r="47" spans="1:22" x14ac:dyDescent="0.2">
      <c r="A47" s="4" t="s">
        <v>99</v>
      </c>
      <c r="B47" s="6">
        <v>8.07</v>
      </c>
      <c r="C47" s="6">
        <v>47.3</v>
      </c>
      <c r="D47" s="4" t="s">
        <v>0</v>
      </c>
      <c r="E47" s="3">
        <v>0.87</v>
      </c>
      <c r="F47" s="19">
        <v>29.5</v>
      </c>
      <c r="G47" s="4">
        <v>1.162790698</v>
      </c>
      <c r="H47" s="2" t="s">
        <v>190</v>
      </c>
      <c r="I47" s="2" t="s">
        <v>145</v>
      </c>
      <c r="J47" s="3" t="s">
        <v>114</v>
      </c>
      <c r="K47" s="4" t="s">
        <v>229</v>
      </c>
      <c r="L47" s="5" t="s">
        <v>230</v>
      </c>
      <c r="M47" s="4">
        <v>5.3920000000000003</v>
      </c>
      <c r="N47" s="4" t="s">
        <v>134</v>
      </c>
      <c r="O47" s="4" t="s">
        <v>365</v>
      </c>
      <c r="P47" s="7">
        <v>2</v>
      </c>
      <c r="Q47" s="4">
        <v>0</v>
      </c>
      <c r="R47" s="4">
        <v>9</v>
      </c>
      <c r="S47" s="4" t="s">
        <v>64</v>
      </c>
      <c r="T47" s="4" t="s">
        <v>0</v>
      </c>
      <c r="U47" s="8">
        <v>0.52600000000000002</v>
      </c>
      <c r="V47" s="4">
        <v>4.052E-3</v>
      </c>
    </row>
    <row r="48" spans="1:22" x14ac:dyDescent="0.2">
      <c r="A48" s="4" t="s">
        <v>63</v>
      </c>
      <c r="B48" s="6">
        <v>5.88</v>
      </c>
      <c r="C48" s="6">
        <v>47.7</v>
      </c>
      <c r="D48" s="4" t="s">
        <v>0</v>
      </c>
      <c r="E48" s="3">
        <v>1.02</v>
      </c>
      <c r="F48" s="19">
        <v>20</v>
      </c>
      <c r="G48" s="4">
        <v>1.956521739</v>
      </c>
      <c r="H48" s="2" t="s">
        <v>190</v>
      </c>
      <c r="I48" s="2" t="s">
        <v>145</v>
      </c>
      <c r="J48" s="3" t="s">
        <v>145</v>
      </c>
      <c r="K48" s="4" t="s">
        <v>231</v>
      </c>
      <c r="L48" s="5" t="s">
        <v>232</v>
      </c>
      <c r="M48" s="4">
        <v>2.7229999999999999</v>
      </c>
      <c r="N48" s="4" t="s">
        <v>134</v>
      </c>
      <c r="O48" s="4" t="s">
        <v>366</v>
      </c>
      <c r="P48" s="7">
        <v>1</v>
      </c>
      <c r="Q48" s="4">
        <v>0</v>
      </c>
      <c r="R48" s="4">
        <v>7</v>
      </c>
      <c r="S48" s="4" t="s">
        <v>64</v>
      </c>
      <c r="T48" s="4" t="s">
        <v>0</v>
      </c>
      <c r="U48" s="8">
        <v>0.39600000000000002</v>
      </c>
      <c r="V48" s="4">
        <v>3.7919999999999998E-3</v>
      </c>
    </row>
    <row r="49" spans="1:22" x14ac:dyDescent="0.2">
      <c r="A49" s="4" t="s">
        <v>63</v>
      </c>
      <c r="B49" s="6">
        <v>5.88</v>
      </c>
      <c r="C49" s="6">
        <v>47.7</v>
      </c>
      <c r="D49" s="4" t="s">
        <v>74</v>
      </c>
      <c r="E49" s="3">
        <v>0.86</v>
      </c>
      <c r="F49" s="19">
        <v>19.5</v>
      </c>
      <c r="G49" s="4">
        <v>1.408163265</v>
      </c>
      <c r="H49" s="2" t="s">
        <v>190</v>
      </c>
      <c r="I49" s="2" t="s">
        <v>145</v>
      </c>
      <c r="J49" s="3" t="s">
        <v>145</v>
      </c>
      <c r="K49" s="4" t="s">
        <v>218</v>
      </c>
      <c r="L49" s="5" t="s">
        <v>233</v>
      </c>
      <c r="M49" s="4">
        <v>4.3109999999999999</v>
      </c>
      <c r="N49" s="4" t="s">
        <v>0</v>
      </c>
      <c r="O49" s="4" t="s">
        <v>359</v>
      </c>
      <c r="P49" s="7">
        <v>44</v>
      </c>
      <c r="Q49" s="4">
        <v>1</v>
      </c>
      <c r="R49" s="4">
        <v>104</v>
      </c>
      <c r="S49" s="4" t="s">
        <v>64</v>
      </c>
      <c r="T49" s="4" t="s">
        <v>0</v>
      </c>
      <c r="U49" s="8">
        <v>0.67600000000000005</v>
      </c>
      <c r="V49" s="4">
        <v>4.352E-3</v>
      </c>
    </row>
    <row r="50" spans="1:22" x14ac:dyDescent="0.2">
      <c r="A50" s="4" t="s">
        <v>63</v>
      </c>
      <c r="B50" s="6">
        <v>5.88</v>
      </c>
      <c r="C50" s="6">
        <v>47.7</v>
      </c>
      <c r="D50" s="4" t="s">
        <v>0</v>
      </c>
      <c r="E50" s="3">
        <v>0.95</v>
      </c>
      <c r="F50" s="19">
        <v>44.8</v>
      </c>
      <c r="G50" s="4">
        <v>2.1818181820000002</v>
      </c>
      <c r="H50" s="2" t="s">
        <v>190</v>
      </c>
      <c r="I50" s="2" t="s">
        <v>145</v>
      </c>
      <c r="J50" s="3" t="s">
        <v>145</v>
      </c>
      <c r="K50" s="4" t="s">
        <v>231</v>
      </c>
      <c r="L50" s="5" t="s">
        <v>232</v>
      </c>
      <c r="M50" s="4">
        <v>2.7229999999999999</v>
      </c>
      <c r="N50" s="4" t="s">
        <v>134</v>
      </c>
      <c r="O50" s="4" t="s">
        <v>366</v>
      </c>
      <c r="P50" s="7">
        <v>1</v>
      </c>
      <c r="Q50" s="4">
        <v>0</v>
      </c>
      <c r="R50" s="4">
        <v>16</v>
      </c>
      <c r="S50" s="4" t="s">
        <v>64</v>
      </c>
      <c r="T50" s="4" t="s">
        <v>0</v>
      </c>
      <c r="U50" s="8">
        <v>0.23699999999999999</v>
      </c>
      <c r="V50" s="4">
        <v>3.4740000000000001E-3</v>
      </c>
    </row>
    <row r="51" spans="1:22" x14ac:dyDescent="0.2">
      <c r="A51" s="4" t="s">
        <v>63</v>
      </c>
      <c r="B51" s="6">
        <v>5.88</v>
      </c>
      <c r="C51" s="6">
        <v>47.7</v>
      </c>
      <c r="D51" s="4" t="s">
        <v>0</v>
      </c>
      <c r="E51" s="3">
        <v>1.02</v>
      </c>
      <c r="F51" s="19">
        <v>33.6</v>
      </c>
      <c r="G51" s="4">
        <v>3.4782608700000002</v>
      </c>
      <c r="H51" s="2" t="s">
        <v>190</v>
      </c>
      <c r="I51" s="2" t="s">
        <v>145</v>
      </c>
      <c r="J51" s="3" t="s">
        <v>145</v>
      </c>
      <c r="K51" s="4" t="s">
        <v>234</v>
      </c>
      <c r="L51" s="5" t="s">
        <v>235</v>
      </c>
      <c r="M51" s="4">
        <v>1.9910000000000001</v>
      </c>
      <c r="N51" s="4" t="s">
        <v>134</v>
      </c>
      <c r="O51" s="4" t="s">
        <v>367</v>
      </c>
      <c r="P51" s="7">
        <v>2</v>
      </c>
      <c r="Q51" s="4">
        <v>0</v>
      </c>
      <c r="R51" s="4">
        <v>66</v>
      </c>
      <c r="S51" s="4" t="s">
        <v>64</v>
      </c>
      <c r="T51" s="4" t="s">
        <v>0</v>
      </c>
      <c r="U51" s="8">
        <v>0.22700000000000001</v>
      </c>
      <c r="V51" s="4">
        <v>3.454E-3</v>
      </c>
    </row>
    <row r="52" spans="1:22" x14ac:dyDescent="0.2">
      <c r="A52" s="4" t="s">
        <v>63</v>
      </c>
      <c r="B52" s="6">
        <v>5.88</v>
      </c>
      <c r="C52" s="6">
        <v>47.7</v>
      </c>
      <c r="D52" s="4" t="s">
        <v>0</v>
      </c>
      <c r="E52" s="3">
        <v>0.91</v>
      </c>
      <c r="F52" s="19">
        <v>28.8</v>
      </c>
      <c r="G52" s="4">
        <v>1.0153846150000001</v>
      </c>
      <c r="H52" s="2" t="s">
        <v>190</v>
      </c>
      <c r="I52" s="2" t="s">
        <v>145</v>
      </c>
      <c r="J52" s="3" t="s">
        <v>145</v>
      </c>
      <c r="K52" s="4" t="s">
        <v>236</v>
      </c>
      <c r="L52" s="5" t="s">
        <v>237</v>
      </c>
      <c r="M52" s="4">
        <v>6.5609999999999999</v>
      </c>
      <c r="N52" s="4" t="s">
        <v>0</v>
      </c>
      <c r="O52" s="4" t="s">
        <v>361</v>
      </c>
      <c r="P52" s="7">
        <v>19</v>
      </c>
      <c r="Q52" s="4">
        <v>0</v>
      </c>
      <c r="R52" s="4">
        <v>95</v>
      </c>
      <c r="S52" s="4" t="s">
        <v>64</v>
      </c>
      <c r="T52" s="4" t="s">
        <v>0</v>
      </c>
      <c r="U52" s="8">
        <v>0.76600000000000001</v>
      </c>
      <c r="V52" s="4">
        <v>4.5319999999999996E-3</v>
      </c>
    </row>
    <row r="53" spans="1:22" x14ac:dyDescent="0.2">
      <c r="A53" s="4" t="s">
        <v>63</v>
      </c>
      <c r="B53" s="6">
        <v>5.88</v>
      </c>
      <c r="C53" s="6">
        <v>47.7</v>
      </c>
      <c r="D53" s="4" t="s">
        <v>0</v>
      </c>
      <c r="E53" s="3">
        <v>0.94499999999999995</v>
      </c>
      <c r="F53" s="19">
        <v>20.9</v>
      </c>
      <c r="G53" s="4">
        <v>3.921875</v>
      </c>
      <c r="H53" s="2" t="s">
        <v>190</v>
      </c>
      <c r="I53" s="2" t="s">
        <v>145</v>
      </c>
      <c r="J53" s="3" t="s">
        <v>145</v>
      </c>
      <c r="K53" s="4" t="s">
        <v>234</v>
      </c>
      <c r="L53" s="5" t="s">
        <v>235</v>
      </c>
      <c r="M53" s="4">
        <v>1.9910000000000001</v>
      </c>
      <c r="N53" s="4" t="s">
        <v>134</v>
      </c>
      <c r="O53" s="4" t="s">
        <v>368</v>
      </c>
      <c r="P53" s="7">
        <v>2</v>
      </c>
      <c r="Q53" s="4">
        <v>0</v>
      </c>
      <c r="R53" s="4">
        <v>69</v>
      </c>
      <c r="S53" s="4" t="s">
        <v>64</v>
      </c>
      <c r="T53" s="4" t="s">
        <v>0</v>
      </c>
      <c r="U53" s="8">
        <v>0.17699999999999999</v>
      </c>
      <c r="V53" s="4">
        <v>3.3540000000000002E-3</v>
      </c>
    </row>
    <row r="54" spans="1:22" x14ac:dyDescent="0.2">
      <c r="A54" s="4" t="s">
        <v>63</v>
      </c>
      <c r="B54" s="6">
        <v>5.88</v>
      </c>
      <c r="C54" s="6">
        <v>47.7</v>
      </c>
      <c r="D54" s="4" t="s">
        <v>0</v>
      </c>
      <c r="E54" s="3">
        <v>0.99</v>
      </c>
      <c r="F54" s="19">
        <v>25.5</v>
      </c>
      <c r="G54" s="4">
        <v>3.2394366200000002</v>
      </c>
      <c r="H54" s="2" t="s">
        <v>190</v>
      </c>
      <c r="I54" s="2" t="s">
        <v>145</v>
      </c>
      <c r="J54" s="3" t="s">
        <v>145</v>
      </c>
      <c r="K54" s="4" t="s">
        <v>234</v>
      </c>
      <c r="L54" s="5" t="s">
        <v>235</v>
      </c>
      <c r="M54" s="4">
        <v>1.9910000000000001</v>
      </c>
      <c r="N54" s="4" t="s">
        <v>134</v>
      </c>
      <c r="O54" s="4" t="s">
        <v>369</v>
      </c>
      <c r="P54" s="7">
        <v>2</v>
      </c>
      <c r="Q54" s="4">
        <v>0</v>
      </c>
      <c r="R54" s="4">
        <v>72</v>
      </c>
      <c r="S54" s="4" t="s">
        <v>64</v>
      </c>
      <c r="T54" s="4" t="s">
        <v>0</v>
      </c>
      <c r="U54" s="8">
        <v>0.25700000000000001</v>
      </c>
      <c r="V54" s="4">
        <v>3.5140000000000002E-3</v>
      </c>
    </row>
    <row r="55" spans="1:22" x14ac:dyDescent="0.2">
      <c r="A55" s="4" t="s">
        <v>63</v>
      </c>
      <c r="B55" s="6">
        <v>5.88</v>
      </c>
      <c r="C55" s="6">
        <v>47.7</v>
      </c>
      <c r="D55" s="4" t="s">
        <v>77</v>
      </c>
      <c r="E55" s="3">
        <v>0.96</v>
      </c>
      <c r="F55" s="19">
        <v>26.9</v>
      </c>
      <c r="G55" s="4">
        <v>1.6122448979999999</v>
      </c>
      <c r="H55" s="2" t="s">
        <v>190</v>
      </c>
      <c r="I55" s="2" t="s">
        <v>145</v>
      </c>
      <c r="J55" s="3" t="s">
        <v>145</v>
      </c>
      <c r="K55" s="4" t="s">
        <v>218</v>
      </c>
      <c r="L55" s="5" t="s">
        <v>238</v>
      </c>
      <c r="M55" s="4">
        <v>7.54</v>
      </c>
      <c r="N55" s="4" t="s">
        <v>0</v>
      </c>
      <c r="O55" s="4" t="s">
        <v>368</v>
      </c>
      <c r="P55" s="7">
        <v>52</v>
      </c>
      <c r="Q55" s="4">
        <v>0</v>
      </c>
      <c r="R55" s="4">
        <v>112</v>
      </c>
      <c r="S55" s="4" t="s">
        <v>64</v>
      </c>
      <c r="T55" s="4" t="s">
        <v>0</v>
      </c>
      <c r="U55" s="8">
        <v>0.66600000000000004</v>
      </c>
      <c r="V55" s="4">
        <v>4.3319999999999999E-3</v>
      </c>
    </row>
    <row r="56" spans="1:22" x14ac:dyDescent="0.2">
      <c r="A56" s="4" t="s">
        <v>111</v>
      </c>
      <c r="B56" s="6">
        <v>6.87</v>
      </c>
      <c r="C56" s="6">
        <v>47.7</v>
      </c>
      <c r="D56" s="4" t="s">
        <v>0</v>
      </c>
      <c r="E56" s="3">
        <v>0.94</v>
      </c>
      <c r="F56" s="19">
        <v>25.1</v>
      </c>
      <c r="G56" s="4">
        <v>2.0895522390000001</v>
      </c>
      <c r="H56" s="2" t="s">
        <v>190</v>
      </c>
      <c r="I56" s="2" t="s">
        <v>145</v>
      </c>
      <c r="J56" s="3" t="s">
        <v>145</v>
      </c>
      <c r="K56" s="4" t="s">
        <v>239</v>
      </c>
      <c r="L56" s="5" t="s">
        <v>240</v>
      </c>
      <c r="M56" s="4">
        <v>4.625</v>
      </c>
      <c r="N56" s="4" t="s">
        <v>135</v>
      </c>
      <c r="O56" s="4" t="s">
        <v>241</v>
      </c>
      <c r="P56" s="7">
        <v>4</v>
      </c>
      <c r="Q56" s="4">
        <v>0</v>
      </c>
      <c r="R56" s="4">
        <v>6</v>
      </c>
      <c r="S56" s="4" t="s">
        <v>64</v>
      </c>
      <c r="T56" s="4" t="s">
        <v>0</v>
      </c>
      <c r="U56" s="8">
        <v>0.27700000000000002</v>
      </c>
      <c r="V56" s="4">
        <v>3.5539999999999999E-3</v>
      </c>
    </row>
    <row r="57" spans="1:22" x14ac:dyDescent="0.2">
      <c r="A57" s="4" t="s">
        <v>63</v>
      </c>
      <c r="B57" s="6">
        <v>5.88</v>
      </c>
      <c r="C57" s="6">
        <v>47.7</v>
      </c>
      <c r="D57" s="4" t="s">
        <v>77</v>
      </c>
      <c r="E57" s="3">
        <v>0.89500000000000002</v>
      </c>
      <c r="F57" s="19">
        <v>28.6</v>
      </c>
      <c r="G57" s="4">
        <v>1.576576577</v>
      </c>
      <c r="H57" s="2" t="s">
        <v>190</v>
      </c>
      <c r="I57" s="2" t="s">
        <v>145</v>
      </c>
      <c r="J57" s="3" t="s">
        <v>145</v>
      </c>
      <c r="K57" s="4" t="s">
        <v>218</v>
      </c>
      <c r="L57" s="5" t="s">
        <v>238</v>
      </c>
      <c r="M57" s="4">
        <v>7.54</v>
      </c>
      <c r="N57" s="4" t="s">
        <v>0</v>
      </c>
      <c r="O57" s="4" t="s">
        <v>241</v>
      </c>
      <c r="P57" s="7">
        <v>52</v>
      </c>
      <c r="Q57" s="4">
        <v>0</v>
      </c>
      <c r="R57" s="4">
        <v>116</v>
      </c>
      <c r="S57" s="4" t="s">
        <v>64</v>
      </c>
      <c r="T57" s="4" t="s">
        <v>0</v>
      </c>
      <c r="U57" s="8">
        <v>0.78600000000000003</v>
      </c>
      <c r="V57" s="4">
        <v>4.5719999999999997E-3</v>
      </c>
    </row>
    <row r="58" spans="1:22" x14ac:dyDescent="0.2">
      <c r="A58" s="4" t="s">
        <v>63</v>
      </c>
      <c r="B58" s="6">
        <v>5.88</v>
      </c>
      <c r="C58" s="6">
        <v>47.7</v>
      </c>
      <c r="D58" s="4" t="s">
        <v>0</v>
      </c>
      <c r="E58" s="3">
        <v>0.76</v>
      </c>
      <c r="F58" s="19">
        <v>46.5</v>
      </c>
      <c r="G58" s="4">
        <v>3.1844380399999999</v>
      </c>
      <c r="H58" s="2" t="s">
        <v>190</v>
      </c>
      <c r="I58" s="2" t="s">
        <v>145</v>
      </c>
      <c r="J58" s="3" t="s">
        <v>145</v>
      </c>
      <c r="K58" s="4" t="s">
        <v>234</v>
      </c>
      <c r="L58" s="5" t="s">
        <v>235</v>
      </c>
      <c r="M58" s="4">
        <v>1.9910000000000001</v>
      </c>
      <c r="N58" s="4" t="s">
        <v>134</v>
      </c>
      <c r="O58" s="4" t="s">
        <v>369</v>
      </c>
      <c r="P58" s="7">
        <v>2</v>
      </c>
      <c r="Q58" s="4">
        <v>0</v>
      </c>
      <c r="R58" s="4">
        <v>80</v>
      </c>
      <c r="S58" s="4" t="s">
        <v>64</v>
      </c>
      <c r="T58" s="4" t="s">
        <v>0</v>
      </c>
      <c r="U58" s="8">
        <v>0.217</v>
      </c>
      <c r="V58" s="4">
        <v>3.434E-3</v>
      </c>
    </row>
    <row r="59" spans="1:22" x14ac:dyDescent="0.2">
      <c r="A59" s="4" t="s">
        <v>63</v>
      </c>
      <c r="B59" s="6">
        <v>5.88</v>
      </c>
      <c r="C59" s="6">
        <v>47.7</v>
      </c>
      <c r="D59" s="4" t="s">
        <v>0</v>
      </c>
      <c r="E59" s="3">
        <v>0.88500000000000001</v>
      </c>
      <c r="F59" s="19">
        <v>27.1</v>
      </c>
      <c r="G59" s="4">
        <v>3.485064011</v>
      </c>
      <c r="H59" s="2" t="s">
        <v>190</v>
      </c>
      <c r="I59" s="2" t="s">
        <v>145</v>
      </c>
      <c r="J59" s="3" t="s">
        <v>145</v>
      </c>
      <c r="K59" s="4" t="s">
        <v>234</v>
      </c>
      <c r="L59" s="5" t="s">
        <v>235</v>
      </c>
      <c r="M59" s="4">
        <v>1.9910000000000001</v>
      </c>
      <c r="N59" s="4" t="s">
        <v>134</v>
      </c>
      <c r="O59" s="4" t="s">
        <v>368</v>
      </c>
      <c r="P59" s="7">
        <v>2</v>
      </c>
      <c r="Q59" s="4">
        <v>0</v>
      </c>
      <c r="R59" s="4">
        <v>83</v>
      </c>
      <c r="S59" s="4" t="s">
        <v>64</v>
      </c>
      <c r="T59" s="4" t="s">
        <v>0</v>
      </c>
      <c r="U59" s="8">
        <v>0.156</v>
      </c>
      <c r="V59" s="4">
        <v>3.3119999999999998E-3</v>
      </c>
    </row>
    <row r="60" spans="1:22" x14ac:dyDescent="0.2">
      <c r="A60" s="4" t="s">
        <v>111</v>
      </c>
      <c r="B60" s="6">
        <v>6.87</v>
      </c>
      <c r="C60" s="6">
        <v>47.7</v>
      </c>
      <c r="D60" s="4" t="s">
        <v>0</v>
      </c>
      <c r="E60" s="3">
        <v>0.80500000000000005</v>
      </c>
      <c r="F60" s="19">
        <v>12.9</v>
      </c>
      <c r="G60" s="4">
        <v>2.2959183670000001</v>
      </c>
      <c r="H60" s="2" t="s">
        <v>190</v>
      </c>
      <c r="I60" s="2" t="s">
        <v>145</v>
      </c>
      <c r="J60" s="3" t="s">
        <v>145</v>
      </c>
      <c r="K60" s="4" t="s">
        <v>239</v>
      </c>
      <c r="L60" s="5" t="s">
        <v>241</v>
      </c>
      <c r="M60" s="4">
        <v>6.51</v>
      </c>
      <c r="N60" s="4" t="s">
        <v>270</v>
      </c>
      <c r="O60" s="4" t="s">
        <v>370</v>
      </c>
      <c r="P60" s="7">
        <v>7</v>
      </c>
      <c r="Q60" s="4">
        <v>0</v>
      </c>
      <c r="R60" s="4">
        <v>27</v>
      </c>
      <c r="S60" s="4" t="s">
        <v>64</v>
      </c>
      <c r="T60" s="4" t="s">
        <v>0</v>
      </c>
      <c r="U60" s="8">
        <v>0.217</v>
      </c>
      <c r="V60" s="4">
        <v>3.434E-3</v>
      </c>
    </row>
    <row r="61" spans="1:22" x14ac:dyDescent="0.2">
      <c r="A61" s="4" t="s">
        <v>111</v>
      </c>
      <c r="B61" s="6">
        <v>6.87</v>
      </c>
      <c r="C61" s="6">
        <v>47.7</v>
      </c>
      <c r="D61" s="4" t="s">
        <v>0</v>
      </c>
      <c r="E61" s="3">
        <v>0.82</v>
      </c>
      <c r="F61" s="19">
        <v>13.6</v>
      </c>
      <c r="G61" s="4">
        <v>2.6881720429999998</v>
      </c>
      <c r="H61" s="2" t="s">
        <v>190</v>
      </c>
      <c r="I61" s="2" t="s">
        <v>145</v>
      </c>
      <c r="J61" s="3" t="s">
        <v>145</v>
      </c>
      <c r="K61" s="4" t="s">
        <v>239</v>
      </c>
      <c r="L61" s="5" t="s">
        <v>241</v>
      </c>
      <c r="M61" s="4">
        <v>6.51</v>
      </c>
      <c r="N61" s="4" t="s">
        <v>270</v>
      </c>
      <c r="O61" s="4" t="s">
        <v>370</v>
      </c>
      <c r="P61" s="7">
        <v>7</v>
      </c>
      <c r="Q61" s="4">
        <v>0</v>
      </c>
      <c r="R61" s="4">
        <v>33</v>
      </c>
      <c r="S61" s="4" t="s">
        <v>64</v>
      </c>
      <c r="T61" s="4" t="s">
        <v>0</v>
      </c>
      <c r="U61" s="8">
        <v>0.218</v>
      </c>
      <c r="V61" s="4">
        <v>3.4359999999999998E-3</v>
      </c>
    </row>
    <row r="62" spans="1:22" x14ac:dyDescent="0.2">
      <c r="A62" s="4" t="s">
        <v>63</v>
      </c>
      <c r="B62" s="6">
        <v>5.88</v>
      </c>
      <c r="C62" s="6">
        <v>47.7</v>
      </c>
      <c r="D62" s="4" t="s">
        <v>0</v>
      </c>
      <c r="E62" s="3">
        <v>0.97</v>
      </c>
      <c r="F62" s="19">
        <v>19.899999999999999</v>
      </c>
      <c r="G62" s="4">
        <v>1.561181435</v>
      </c>
      <c r="H62" s="2" t="s">
        <v>190</v>
      </c>
      <c r="I62" s="2" t="s">
        <v>145</v>
      </c>
      <c r="J62" s="3" t="s">
        <v>145</v>
      </c>
      <c r="K62" s="4" t="s">
        <v>231</v>
      </c>
      <c r="L62" s="5" t="s">
        <v>242</v>
      </c>
      <c r="M62" s="4">
        <v>3.411</v>
      </c>
      <c r="N62" s="4" t="s">
        <v>134</v>
      </c>
      <c r="O62" s="4" t="s">
        <v>371</v>
      </c>
      <c r="P62" s="7">
        <v>6</v>
      </c>
      <c r="Q62" s="4">
        <v>0</v>
      </c>
      <c r="R62" s="4">
        <v>63</v>
      </c>
      <c r="S62" s="4" t="s">
        <v>64</v>
      </c>
      <c r="T62" s="4" t="s">
        <v>0</v>
      </c>
      <c r="U62" s="8">
        <v>0.52700000000000002</v>
      </c>
      <c r="V62" s="4">
        <v>4.0540000000000003E-3</v>
      </c>
    </row>
    <row r="63" spans="1:22" x14ac:dyDescent="0.2">
      <c r="A63" s="4" t="s">
        <v>111</v>
      </c>
      <c r="B63" s="6">
        <v>6.87</v>
      </c>
      <c r="C63" s="6">
        <v>47.7</v>
      </c>
      <c r="D63" s="4" t="s">
        <v>0</v>
      </c>
      <c r="E63" s="3">
        <v>0.89</v>
      </c>
      <c r="F63" s="19">
        <v>20.5</v>
      </c>
      <c r="G63" s="4">
        <v>1.280148423</v>
      </c>
      <c r="H63" s="2" t="s">
        <v>190</v>
      </c>
      <c r="I63" s="2" t="s">
        <v>145</v>
      </c>
      <c r="J63" s="3" t="s">
        <v>145</v>
      </c>
      <c r="K63" s="4" t="s">
        <v>239</v>
      </c>
      <c r="L63" s="5" t="s">
        <v>241</v>
      </c>
      <c r="M63" s="4">
        <v>6.51</v>
      </c>
      <c r="N63" s="4" t="s">
        <v>269</v>
      </c>
      <c r="O63" s="4" t="s">
        <v>371</v>
      </c>
      <c r="P63" s="7">
        <v>7</v>
      </c>
      <c r="Q63" s="4">
        <v>0</v>
      </c>
      <c r="R63" s="4">
        <v>47</v>
      </c>
      <c r="S63" s="4" t="s">
        <v>64</v>
      </c>
      <c r="T63" s="4" t="s">
        <v>0</v>
      </c>
      <c r="U63" s="8">
        <v>0.33800000000000002</v>
      </c>
      <c r="V63" s="4">
        <v>3.676E-3</v>
      </c>
    </row>
    <row r="64" spans="1:22" x14ac:dyDescent="0.2">
      <c r="A64" s="4" t="s">
        <v>111</v>
      </c>
      <c r="B64" s="6">
        <v>6.87</v>
      </c>
      <c r="C64" s="6">
        <v>47.7</v>
      </c>
      <c r="D64" s="4" t="s">
        <v>172</v>
      </c>
      <c r="E64" s="3">
        <v>0.93500000000000005</v>
      </c>
      <c r="F64" s="19">
        <v>15.4</v>
      </c>
      <c r="G64" s="4">
        <v>2.7130044839999998</v>
      </c>
      <c r="H64" s="2" t="s">
        <v>190</v>
      </c>
      <c r="I64" s="2" t="s">
        <v>145</v>
      </c>
      <c r="J64" s="3" t="s">
        <v>145</v>
      </c>
      <c r="K64" s="4" t="s">
        <v>239</v>
      </c>
      <c r="L64" s="5" t="s">
        <v>241</v>
      </c>
      <c r="M64" s="4">
        <v>6.51</v>
      </c>
      <c r="N64" s="4" t="s">
        <v>269</v>
      </c>
      <c r="O64" s="4" t="s">
        <v>370</v>
      </c>
      <c r="P64" s="7">
        <v>7</v>
      </c>
      <c r="Q64" s="4">
        <v>0</v>
      </c>
      <c r="R64" s="4">
        <v>54</v>
      </c>
      <c r="S64" s="4" t="s">
        <v>64</v>
      </c>
      <c r="T64" s="4" t="s">
        <v>0</v>
      </c>
      <c r="U64" s="8">
        <v>0.19700000000000001</v>
      </c>
      <c r="V64" s="4">
        <v>3.3939999999999999E-3</v>
      </c>
    </row>
    <row r="65" spans="1:22" x14ac:dyDescent="0.2">
      <c r="A65" s="4" t="s">
        <v>111</v>
      </c>
      <c r="B65" s="6">
        <v>6.87</v>
      </c>
      <c r="C65" s="6">
        <v>47.7</v>
      </c>
      <c r="D65" s="4" t="s">
        <v>0</v>
      </c>
      <c r="E65" s="3">
        <v>0.85</v>
      </c>
      <c r="F65" s="19">
        <v>17.7</v>
      </c>
      <c r="G65" s="4">
        <v>1.9628647210000001</v>
      </c>
      <c r="H65" s="2" t="s">
        <v>190</v>
      </c>
      <c r="I65" s="2" t="s">
        <v>145</v>
      </c>
      <c r="J65" s="3" t="s">
        <v>145</v>
      </c>
      <c r="K65" s="4" t="s">
        <v>243</v>
      </c>
      <c r="L65" s="5" t="s">
        <v>244</v>
      </c>
      <c r="M65" s="4">
        <v>5.4720000000000004</v>
      </c>
      <c r="N65" s="4" t="s">
        <v>134</v>
      </c>
      <c r="O65" s="4" t="s">
        <v>372</v>
      </c>
      <c r="P65" s="7">
        <v>18</v>
      </c>
      <c r="Q65" s="4">
        <v>0</v>
      </c>
      <c r="R65" s="4">
        <v>32</v>
      </c>
      <c r="S65" s="4" t="s">
        <v>64</v>
      </c>
      <c r="T65" s="4" t="s">
        <v>0</v>
      </c>
      <c r="U65" s="3">
        <v>0.42499999999999999</v>
      </c>
      <c r="V65" s="4">
        <v>3.8500000000000001E-3</v>
      </c>
    </row>
    <row r="66" spans="1:22" x14ac:dyDescent="0.2">
      <c r="A66" s="4" t="s">
        <v>111</v>
      </c>
      <c r="B66" s="6">
        <v>6.87</v>
      </c>
      <c r="C66" s="6">
        <v>47.7</v>
      </c>
      <c r="D66" s="4" t="s">
        <v>0</v>
      </c>
      <c r="E66" s="3">
        <v>0.875</v>
      </c>
      <c r="F66" s="19">
        <v>30.3</v>
      </c>
      <c r="G66" s="4">
        <v>2.4795640329999999</v>
      </c>
      <c r="H66" s="2" t="s">
        <v>190</v>
      </c>
      <c r="I66" s="2" t="s">
        <v>145</v>
      </c>
      <c r="J66" s="3" t="s">
        <v>145</v>
      </c>
      <c r="K66" s="4" t="s">
        <v>243</v>
      </c>
      <c r="L66" s="5" t="s">
        <v>245</v>
      </c>
      <c r="M66" s="4">
        <v>4.3769999999999998</v>
      </c>
      <c r="N66" s="4" t="s">
        <v>134</v>
      </c>
      <c r="O66" s="4" t="s">
        <v>373</v>
      </c>
      <c r="P66" s="7">
        <v>21</v>
      </c>
      <c r="Q66" s="4">
        <v>0</v>
      </c>
      <c r="R66" s="4">
        <v>43</v>
      </c>
      <c r="S66" s="4" t="s">
        <v>64</v>
      </c>
      <c r="T66" s="4" t="s">
        <v>0</v>
      </c>
      <c r="U66" s="3">
        <v>0.22600000000000001</v>
      </c>
      <c r="V66" s="4">
        <v>3.4520000000000002E-3</v>
      </c>
    </row>
    <row r="67" spans="1:22" x14ac:dyDescent="0.2">
      <c r="A67" s="4" t="s">
        <v>111</v>
      </c>
      <c r="B67" s="6">
        <v>6.87</v>
      </c>
      <c r="C67" s="6">
        <v>47.7</v>
      </c>
      <c r="D67" s="4" t="s">
        <v>0</v>
      </c>
      <c r="E67" s="3">
        <v>0.98</v>
      </c>
      <c r="F67" s="19">
        <v>18.899999999999999</v>
      </c>
      <c r="G67" s="4">
        <v>1.5509259259999999</v>
      </c>
      <c r="H67" s="2" t="s">
        <v>190</v>
      </c>
      <c r="I67" s="2" t="s">
        <v>145</v>
      </c>
      <c r="J67" s="3" t="s">
        <v>145</v>
      </c>
      <c r="K67" s="4" t="s">
        <v>246</v>
      </c>
      <c r="L67" s="5" t="s">
        <v>247</v>
      </c>
      <c r="M67" s="4">
        <v>2.8140000000000001</v>
      </c>
      <c r="N67" s="4" t="s">
        <v>134</v>
      </c>
      <c r="O67" s="4" t="s">
        <v>374</v>
      </c>
      <c r="P67" s="7">
        <v>4</v>
      </c>
      <c r="Q67" s="4">
        <v>0</v>
      </c>
      <c r="R67" s="4">
        <v>23</v>
      </c>
      <c r="S67" s="4" t="s">
        <v>64</v>
      </c>
      <c r="T67" s="4" t="s">
        <v>0</v>
      </c>
      <c r="U67" s="3">
        <v>0.376</v>
      </c>
      <c r="V67" s="4">
        <v>3.7520000000000001E-3</v>
      </c>
    </row>
    <row r="68" spans="1:22" x14ac:dyDescent="0.2">
      <c r="A68" s="4" t="s">
        <v>111</v>
      </c>
      <c r="B68" s="6">
        <v>6.87</v>
      </c>
      <c r="C68" s="6">
        <v>47.7</v>
      </c>
      <c r="D68" s="4" t="s">
        <v>0</v>
      </c>
      <c r="E68" s="3">
        <v>0.90500000000000003</v>
      </c>
      <c r="F68" s="19">
        <v>12.2</v>
      </c>
      <c r="G68" s="4">
        <v>1.6746411480000001</v>
      </c>
      <c r="H68" s="2" t="s">
        <v>190</v>
      </c>
      <c r="I68" s="2" t="s">
        <v>145</v>
      </c>
      <c r="J68" s="3" t="s">
        <v>145</v>
      </c>
      <c r="K68" s="4" t="s">
        <v>246</v>
      </c>
      <c r="L68" s="5" t="s">
        <v>247</v>
      </c>
      <c r="M68" s="4">
        <v>2.8140000000000001</v>
      </c>
      <c r="N68" s="4" t="s">
        <v>134</v>
      </c>
      <c r="O68" s="4" t="s">
        <v>374</v>
      </c>
      <c r="P68" s="7">
        <v>4</v>
      </c>
      <c r="Q68" s="4">
        <v>0</v>
      </c>
      <c r="R68" s="4">
        <v>27</v>
      </c>
      <c r="S68" s="4" t="s">
        <v>64</v>
      </c>
      <c r="T68" s="4" t="s">
        <v>0</v>
      </c>
      <c r="U68" s="3">
        <v>0.39500000000000002</v>
      </c>
      <c r="V68" s="4">
        <v>3.79E-3</v>
      </c>
    </row>
    <row r="69" spans="1:22" x14ac:dyDescent="0.2">
      <c r="A69" s="4" t="s">
        <v>111</v>
      </c>
      <c r="B69" s="6">
        <v>6.87</v>
      </c>
      <c r="C69" s="6">
        <v>47.7</v>
      </c>
      <c r="D69" s="4" t="s">
        <v>0</v>
      </c>
      <c r="E69" s="3">
        <v>0.86499999999999999</v>
      </c>
      <c r="F69" s="19">
        <v>17.600000000000001</v>
      </c>
      <c r="G69" s="4">
        <v>1.698924731</v>
      </c>
      <c r="H69" s="2" t="s">
        <v>190</v>
      </c>
      <c r="I69" s="2" t="s">
        <v>145</v>
      </c>
      <c r="J69" s="3" t="s">
        <v>145</v>
      </c>
      <c r="K69" s="4" t="s">
        <v>246</v>
      </c>
      <c r="L69" s="5" t="s">
        <v>248</v>
      </c>
      <c r="M69" s="4">
        <v>2.7160000000000002</v>
      </c>
      <c r="N69" s="4" t="s">
        <v>134</v>
      </c>
      <c r="O69" s="4" t="s">
        <v>375</v>
      </c>
      <c r="P69" s="7">
        <v>7</v>
      </c>
      <c r="Q69" s="4">
        <v>0</v>
      </c>
      <c r="R69" s="4">
        <v>31</v>
      </c>
      <c r="S69" s="4" t="s">
        <v>64</v>
      </c>
      <c r="T69" s="4" t="s">
        <v>0</v>
      </c>
      <c r="U69" s="3">
        <v>0.34499999999999997</v>
      </c>
      <c r="V69" s="4">
        <v>3.6900000000000001E-3</v>
      </c>
    </row>
    <row r="70" spans="1:22" ht="18" x14ac:dyDescent="0.25">
      <c r="A70" s="4" t="s">
        <v>63</v>
      </c>
      <c r="B70" s="6">
        <v>5.88</v>
      </c>
      <c r="C70" s="6">
        <v>47.7</v>
      </c>
      <c r="D70" s="4" t="s">
        <v>147</v>
      </c>
      <c r="E70" s="3">
        <v>0.84</v>
      </c>
      <c r="F70" s="19">
        <v>28.2</v>
      </c>
      <c r="G70" s="4">
        <v>1.268382353</v>
      </c>
      <c r="H70" s="2" t="s">
        <v>190</v>
      </c>
      <c r="I70" s="2" t="s">
        <v>145</v>
      </c>
      <c r="J70" s="3" t="s">
        <v>145</v>
      </c>
      <c r="K70" s="4" t="s">
        <v>236</v>
      </c>
      <c r="L70" s="5" t="s">
        <v>221</v>
      </c>
      <c r="M70" s="4">
        <v>2.7429999999999999</v>
      </c>
      <c r="N70" s="4" t="s">
        <v>0</v>
      </c>
      <c r="O70" s="4" t="s">
        <v>360</v>
      </c>
      <c r="P70" s="7">
        <v>15</v>
      </c>
      <c r="Q70" s="4">
        <v>0</v>
      </c>
      <c r="R70" s="4">
        <v>242</v>
      </c>
      <c r="S70" s="4" t="s">
        <v>64</v>
      </c>
      <c r="T70" s="4" t="s">
        <v>0</v>
      </c>
      <c r="U70" s="3">
        <v>0.47499999999999998</v>
      </c>
      <c r="V70" s="4">
        <v>3.9500000000000004E-3</v>
      </c>
    </row>
    <row r="71" spans="1:22" x14ac:dyDescent="0.2">
      <c r="A71" s="4" t="s">
        <v>63</v>
      </c>
      <c r="B71" s="6">
        <v>5.88</v>
      </c>
      <c r="C71" s="6">
        <v>47.7</v>
      </c>
      <c r="D71" s="4" t="s">
        <v>0</v>
      </c>
      <c r="E71" s="3">
        <v>0.93500000000000005</v>
      </c>
      <c r="F71" s="19">
        <v>38.4</v>
      </c>
      <c r="G71" s="4">
        <v>1.6835699799999999</v>
      </c>
      <c r="H71" s="2" t="s">
        <v>190</v>
      </c>
      <c r="I71" s="2" t="s">
        <v>145</v>
      </c>
      <c r="J71" s="3" t="s">
        <v>145</v>
      </c>
      <c r="K71" s="4" t="s">
        <v>231</v>
      </c>
      <c r="L71" s="5" t="s">
        <v>242</v>
      </c>
      <c r="M71" s="4">
        <v>3.411</v>
      </c>
      <c r="N71" s="4" t="s">
        <v>134</v>
      </c>
      <c r="O71" s="4" t="s">
        <v>368</v>
      </c>
      <c r="P71" s="7">
        <v>6</v>
      </c>
      <c r="Q71" s="4">
        <v>0</v>
      </c>
      <c r="R71" s="4">
        <v>189</v>
      </c>
      <c r="S71" s="4" t="s">
        <v>64</v>
      </c>
      <c r="T71" s="4" t="s">
        <v>0</v>
      </c>
      <c r="U71" s="3">
        <v>0.434</v>
      </c>
      <c r="V71" s="4">
        <v>3.8679999999999999E-3</v>
      </c>
    </row>
    <row r="72" spans="1:22" x14ac:dyDescent="0.2">
      <c r="A72" s="4" t="s">
        <v>111</v>
      </c>
      <c r="B72" s="6">
        <v>6.87</v>
      </c>
      <c r="C72" s="6">
        <v>47.7</v>
      </c>
      <c r="D72" s="4" t="s">
        <v>0</v>
      </c>
      <c r="E72" s="3">
        <v>0.78500000000000003</v>
      </c>
      <c r="F72" s="19">
        <v>31.8</v>
      </c>
      <c r="G72" s="4">
        <v>3.0417495030000001</v>
      </c>
      <c r="H72" s="2" t="s">
        <v>190</v>
      </c>
      <c r="I72" s="2" t="s">
        <v>145</v>
      </c>
      <c r="J72" s="3" t="s">
        <v>145</v>
      </c>
      <c r="K72" s="4" t="s">
        <v>249</v>
      </c>
      <c r="L72" s="5" t="s">
        <v>250</v>
      </c>
      <c r="M72" s="4">
        <v>2.7469999999999999</v>
      </c>
      <c r="N72" s="4" t="s">
        <v>0</v>
      </c>
      <c r="O72" s="4" t="s">
        <v>376</v>
      </c>
      <c r="P72" s="7">
        <v>1</v>
      </c>
      <c r="Q72" s="4">
        <v>0</v>
      </c>
      <c r="R72" s="4">
        <v>24</v>
      </c>
      <c r="S72" s="4" t="s">
        <v>64</v>
      </c>
      <c r="T72" s="4" t="s">
        <v>0</v>
      </c>
      <c r="U72" s="3">
        <v>0.20499999999999999</v>
      </c>
      <c r="V72" s="4">
        <v>3.4099999999999998E-3</v>
      </c>
    </row>
    <row r="73" spans="1:22" x14ac:dyDescent="0.2">
      <c r="A73" s="4" t="s">
        <v>63</v>
      </c>
      <c r="B73" s="6">
        <v>5.88</v>
      </c>
      <c r="C73" s="6">
        <v>47.7</v>
      </c>
      <c r="D73" s="4" t="s">
        <v>0</v>
      </c>
      <c r="E73" s="3">
        <v>0.85</v>
      </c>
      <c r="F73" s="19">
        <v>21.3</v>
      </c>
      <c r="G73" s="4">
        <v>2.586466165</v>
      </c>
      <c r="H73" s="2" t="s">
        <v>190</v>
      </c>
      <c r="I73" s="2" t="s">
        <v>145</v>
      </c>
      <c r="J73" s="3" t="s">
        <v>114</v>
      </c>
      <c r="K73" s="4" t="s">
        <v>222</v>
      </c>
      <c r="L73" s="5" t="s">
        <v>226</v>
      </c>
      <c r="M73" s="4">
        <v>1.1919999999999999</v>
      </c>
      <c r="N73" s="4" t="s">
        <v>134</v>
      </c>
      <c r="O73" s="4" t="s">
        <v>376</v>
      </c>
      <c r="P73" s="7">
        <v>4</v>
      </c>
      <c r="Q73" s="4">
        <v>0</v>
      </c>
      <c r="R73" s="4">
        <v>264</v>
      </c>
      <c r="S73" s="4" t="s">
        <v>64</v>
      </c>
      <c r="T73" s="4" t="s">
        <v>0</v>
      </c>
      <c r="U73" s="3">
        <v>0.245</v>
      </c>
      <c r="V73" s="4">
        <v>3.49E-3</v>
      </c>
    </row>
    <row r="74" spans="1:22" x14ac:dyDescent="0.2">
      <c r="A74" s="4" t="s">
        <v>111</v>
      </c>
      <c r="B74" s="6">
        <v>6.87</v>
      </c>
      <c r="C74" s="6">
        <v>47.7</v>
      </c>
      <c r="D74" s="4" t="s">
        <v>0</v>
      </c>
      <c r="E74" s="3">
        <v>0.82499999999999996</v>
      </c>
      <c r="F74" s="19">
        <v>14.4</v>
      </c>
      <c r="G74" s="4">
        <v>1.8458781360000001</v>
      </c>
      <c r="H74" s="2" t="s">
        <v>190</v>
      </c>
      <c r="I74" s="2" t="s">
        <v>145</v>
      </c>
      <c r="J74" s="3" t="s">
        <v>145</v>
      </c>
      <c r="K74" s="4" t="s">
        <v>239</v>
      </c>
      <c r="L74" s="5" t="s">
        <v>251</v>
      </c>
      <c r="M74" s="4">
        <v>1.877</v>
      </c>
      <c r="N74" s="4" t="s">
        <v>269</v>
      </c>
      <c r="O74" s="4" t="s">
        <v>376</v>
      </c>
      <c r="P74" s="7">
        <v>146</v>
      </c>
      <c r="Q74" s="4">
        <v>0</v>
      </c>
      <c r="R74" s="4">
        <v>49</v>
      </c>
      <c r="S74" s="4" t="s">
        <v>64</v>
      </c>
      <c r="T74" s="4" t="s">
        <v>0</v>
      </c>
      <c r="U74" s="3">
        <v>0.39500000000000002</v>
      </c>
      <c r="V74" s="4">
        <v>3.79E-3</v>
      </c>
    </row>
    <row r="75" spans="1:22" x14ac:dyDescent="0.2">
      <c r="A75" s="4" t="s">
        <v>111</v>
      </c>
      <c r="B75" s="6">
        <v>6.87</v>
      </c>
      <c r="C75" s="6">
        <v>47.7</v>
      </c>
      <c r="D75" s="4" t="s">
        <v>0</v>
      </c>
      <c r="E75" s="3">
        <v>1.0049999999999999</v>
      </c>
      <c r="F75" s="19">
        <v>33.799999999999997</v>
      </c>
      <c r="G75" s="4">
        <v>2.910128388</v>
      </c>
      <c r="H75" s="2" t="s">
        <v>190</v>
      </c>
      <c r="I75" s="2" t="s">
        <v>114</v>
      </c>
      <c r="J75" s="12" t="s">
        <v>145</v>
      </c>
      <c r="K75" s="10" t="s">
        <v>256</v>
      </c>
      <c r="L75" s="13" t="s">
        <v>256</v>
      </c>
      <c r="M75" s="4">
        <v>3.492</v>
      </c>
      <c r="N75" s="4" t="s">
        <v>271</v>
      </c>
      <c r="O75" s="4" t="s">
        <v>379</v>
      </c>
      <c r="P75" s="3">
        <v>0</v>
      </c>
      <c r="Q75" s="4">
        <v>0</v>
      </c>
      <c r="R75" s="4">
        <v>272</v>
      </c>
      <c r="S75" s="4" t="s">
        <v>64</v>
      </c>
      <c r="T75" s="4" t="s">
        <v>0</v>
      </c>
      <c r="U75" s="3">
        <v>0.13</v>
      </c>
      <c r="V75" s="4">
        <v>3.2599999999999999E-3</v>
      </c>
    </row>
    <row r="76" spans="1:22" x14ac:dyDescent="0.2">
      <c r="A76" s="4" t="s">
        <v>63</v>
      </c>
      <c r="B76" s="6">
        <v>5.88</v>
      </c>
      <c r="C76" s="6">
        <v>47.7</v>
      </c>
      <c r="D76" s="4" t="s">
        <v>0</v>
      </c>
      <c r="E76" s="3">
        <v>0.94</v>
      </c>
      <c r="F76" s="19">
        <v>17.7</v>
      </c>
      <c r="G76" s="4">
        <v>4.3283582090000001</v>
      </c>
      <c r="H76" s="2" t="s">
        <v>190</v>
      </c>
      <c r="I76" s="2" t="s">
        <v>145</v>
      </c>
      <c r="J76" s="12" t="s">
        <v>145</v>
      </c>
      <c r="K76" s="10" t="s">
        <v>234</v>
      </c>
      <c r="L76" s="5" t="s">
        <v>257</v>
      </c>
      <c r="M76" s="4">
        <v>1.228</v>
      </c>
      <c r="N76" s="4" t="s">
        <v>134</v>
      </c>
      <c r="O76" s="4" t="s">
        <v>376</v>
      </c>
      <c r="P76" s="3">
        <v>5</v>
      </c>
      <c r="Q76" s="4">
        <v>0</v>
      </c>
      <c r="R76" s="4">
        <v>545</v>
      </c>
      <c r="S76" s="4" t="s">
        <v>64</v>
      </c>
      <c r="T76" s="4" t="s">
        <v>0</v>
      </c>
      <c r="U76" s="3">
        <v>0.20899999999999999</v>
      </c>
      <c r="V76" s="4">
        <v>3.418E-3</v>
      </c>
    </row>
    <row r="77" spans="1:22" x14ac:dyDescent="0.2">
      <c r="A77" s="4" t="s">
        <v>111</v>
      </c>
      <c r="B77" s="6">
        <v>6.87</v>
      </c>
      <c r="C77" s="6">
        <v>47.7</v>
      </c>
      <c r="D77" s="4" t="s">
        <v>0</v>
      </c>
      <c r="E77" s="3">
        <f>AVERAGE(0.99,1.04)</f>
        <v>1.0150000000000001</v>
      </c>
      <c r="F77" s="19">
        <v>63.5</v>
      </c>
      <c r="G77" s="4">
        <v>1.504065041</v>
      </c>
      <c r="H77" s="2" t="s">
        <v>190</v>
      </c>
      <c r="I77" s="2" t="s">
        <v>337</v>
      </c>
      <c r="J77" s="12" t="s">
        <v>114</v>
      </c>
      <c r="K77" s="10" t="s">
        <v>264</v>
      </c>
      <c r="L77" s="5" t="s">
        <v>258</v>
      </c>
      <c r="M77" s="4">
        <v>3.621</v>
      </c>
      <c r="N77" s="4" t="s">
        <v>133</v>
      </c>
      <c r="O77" s="4" t="s">
        <v>380</v>
      </c>
      <c r="P77" s="3">
        <v>6</v>
      </c>
      <c r="Q77" s="4">
        <v>0</v>
      </c>
      <c r="R77" s="4">
        <v>39</v>
      </c>
      <c r="S77" s="4" t="s">
        <v>64</v>
      </c>
      <c r="T77" s="4" t="s">
        <v>0</v>
      </c>
      <c r="U77" s="3">
        <v>0.18</v>
      </c>
      <c r="V77" s="4">
        <v>3.3600000000000001E-3</v>
      </c>
    </row>
    <row r="78" spans="1:22" x14ac:dyDescent="0.2">
      <c r="A78" s="4" t="s">
        <v>111</v>
      </c>
      <c r="B78" s="6">
        <v>6.87</v>
      </c>
      <c r="C78" s="6">
        <v>47.7</v>
      </c>
      <c r="D78" s="4" t="s">
        <v>0</v>
      </c>
      <c r="E78" s="3">
        <f>AVERAGE(0.99,1.01)</f>
        <v>1</v>
      </c>
      <c r="F78" s="19">
        <v>23.1</v>
      </c>
      <c r="G78" s="4">
        <v>0.93585699300000003</v>
      </c>
      <c r="H78" s="2" t="s">
        <v>190</v>
      </c>
      <c r="I78" s="2" t="s">
        <v>337</v>
      </c>
      <c r="J78" s="12" t="s">
        <v>145</v>
      </c>
      <c r="K78" s="10" t="s">
        <v>264</v>
      </c>
      <c r="L78" s="5" t="s">
        <v>259</v>
      </c>
      <c r="M78" s="4">
        <v>1.8660000000000001</v>
      </c>
      <c r="N78" s="4" t="s">
        <v>133</v>
      </c>
      <c r="O78" s="4" t="s">
        <v>265</v>
      </c>
      <c r="P78" s="3">
        <v>10</v>
      </c>
      <c r="Q78" s="4">
        <v>0</v>
      </c>
      <c r="R78" s="4">
        <v>44</v>
      </c>
      <c r="S78" s="4" t="s">
        <v>64</v>
      </c>
      <c r="T78" s="4" t="s">
        <v>0</v>
      </c>
      <c r="U78" s="3">
        <v>0.5</v>
      </c>
      <c r="V78" s="4">
        <v>4.0000000000000001E-3</v>
      </c>
    </row>
    <row r="79" spans="1:22" x14ac:dyDescent="0.2">
      <c r="A79" s="4" t="s">
        <v>63</v>
      </c>
      <c r="B79" s="6">
        <v>5.88</v>
      </c>
      <c r="C79" s="6">
        <v>47.7</v>
      </c>
      <c r="D79" s="4" t="s">
        <v>0</v>
      </c>
      <c r="E79" s="3">
        <f>AVERAGE(0.91,0.97)</f>
        <v>0.94</v>
      </c>
      <c r="F79" s="19">
        <v>37.700000000000003</v>
      </c>
      <c r="G79" s="4">
        <v>4.7510373440000002</v>
      </c>
      <c r="H79" s="2" t="s">
        <v>190</v>
      </c>
      <c r="I79" t="s">
        <v>145</v>
      </c>
      <c r="J79" s="12" t="s">
        <v>145</v>
      </c>
      <c r="K79" s="10" t="s">
        <v>234</v>
      </c>
      <c r="L79" s="5" t="s">
        <v>257</v>
      </c>
      <c r="M79" s="4">
        <v>1.228</v>
      </c>
      <c r="N79" s="4" t="s">
        <v>134</v>
      </c>
      <c r="O79" s="4" t="s">
        <v>380</v>
      </c>
      <c r="P79" s="3">
        <v>5</v>
      </c>
      <c r="Q79" s="4">
        <v>0</v>
      </c>
      <c r="R79" s="4">
        <v>573</v>
      </c>
      <c r="S79" s="4" t="s">
        <v>64</v>
      </c>
      <c r="T79" s="4" t="s">
        <v>0</v>
      </c>
      <c r="U79" s="3">
        <v>0.249</v>
      </c>
      <c r="V79" s="4">
        <v>3.4979999999999998E-3</v>
      </c>
    </row>
    <row r="80" spans="1:22" x14ac:dyDescent="0.2">
      <c r="A80" s="4" t="s">
        <v>111</v>
      </c>
      <c r="B80" s="6">
        <v>6.87</v>
      </c>
      <c r="C80" s="6">
        <v>47.7</v>
      </c>
      <c r="D80" s="4" t="s">
        <v>0</v>
      </c>
      <c r="E80" s="3">
        <f>AVERAGE(0.92,0.96)</f>
        <v>0.94</v>
      </c>
      <c r="F80" s="19">
        <v>27.5</v>
      </c>
      <c r="G80" s="4">
        <v>1.0496614</v>
      </c>
      <c r="H80" s="2" t="s">
        <v>190</v>
      </c>
      <c r="I80" s="2" t="s">
        <v>114</v>
      </c>
      <c r="J80" s="12" t="s">
        <v>145</v>
      </c>
      <c r="K80" s="10" t="s">
        <v>265</v>
      </c>
      <c r="L80" s="5" t="s">
        <v>260</v>
      </c>
      <c r="M80" s="4">
        <v>3.3570000000000002</v>
      </c>
      <c r="N80" s="4" t="s">
        <v>133</v>
      </c>
      <c r="O80" s="4" t="s">
        <v>381</v>
      </c>
      <c r="P80" s="3">
        <v>1</v>
      </c>
      <c r="Q80" s="4">
        <v>0</v>
      </c>
      <c r="R80" s="4">
        <v>40</v>
      </c>
      <c r="S80" s="4" t="s">
        <v>64</v>
      </c>
      <c r="T80" s="4" t="s">
        <v>0</v>
      </c>
      <c r="U80" s="3">
        <v>0.84899999999999998</v>
      </c>
      <c r="V80" s="4">
        <v>4.6979999999999999E-3</v>
      </c>
    </row>
    <row r="81" spans="1:22" x14ac:dyDescent="0.2">
      <c r="A81" s="4" t="s">
        <v>111</v>
      </c>
      <c r="B81" s="6">
        <v>6.87</v>
      </c>
      <c r="C81" s="6">
        <v>47.7</v>
      </c>
      <c r="D81" s="4" t="s">
        <v>0</v>
      </c>
      <c r="E81" s="3">
        <v>1</v>
      </c>
      <c r="F81" s="19">
        <v>37.6</v>
      </c>
      <c r="G81" s="4">
        <v>1.2371134020000001</v>
      </c>
      <c r="H81" s="2" t="s">
        <v>190</v>
      </c>
      <c r="I81" s="2" t="s">
        <v>337</v>
      </c>
      <c r="J81" s="12" t="s">
        <v>114</v>
      </c>
      <c r="K81" s="10" t="s">
        <v>265</v>
      </c>
      <c r="L81" s="5" t="s">
        <v>261</v>
      </c>
      <c r="M81" s="4">
        <v>3.444</v>
      </c>
      <c r="N81" s="4" t="s">
        <v>133</v>
      </c>
      <c r="O81" s="4" t="s">
        <v>382</v>
      </c>
      <c r="P81" s="3">
        <v>30</v>
      </c>
      <c r="Q81" s="4">
        <v>0</v>
      </c>
      <c r="R81" s="4">
        <v>19</v>
      </c>
      <c r="S81" s="4" t="s">
        <v>64</v>
      </c>
      <c r="T81" s="4" t="s">
        <v>0</v>
      </c>
      <c r="U81" s="3">
        <v>0.41899999999999998</v>
      </c>
      <c r="V81" s="4">
        <v>3.8379999999999998E-3</v>
      </c>
    </row>
    <row r="82" spans="1:22" x14ac:dyDescent="0.2">
      <c r="A82" s="4" t="s">
        <v>111</v>
      </c>
      <c r="B82" s="6">
        <v>6.87</v>
      </c>
      <c r="C82" s="6">
        <v>47.7</v>
      </c>
      <c r="D82" s="4" t="s">
        <v>0</v>
      </c>
      <c r="E82" s="3">
        <v>0.91</v>
      </c>
      <c r="F82" s="19">
        <v>24.3</v>
      </c>
      <c r="G82" s="4">
        <v>1.650943396</v>
      </c>
      <c r="H82" s="2" t="s">
        <v>190</v>
      </c>
      <c r="I82" s="2" t="s">
        <v>114</v>
      </c>
      <c r="J82" s="12" t="s">
        <v>145</v>
      </c>
      <c r="K82" s="10" t="s">
        <v>262</v>
      </c>
      <c r="L82" s="5" t="s">
        <v>262</v>
      </c>
      <c r="M82" s="4">
        <v>3.048</v>
      </c>
      <c r="N82" s="4" t="s">
        <v>0</v>
      </c>
      <c r="O82" s="4" t="s">
        <v>383</v>
      </c>
      <c r="P82" s="3">
        <v>0</v>
      </c>
      <c r="Q82" s="4">
        <v>0</v>
      </c>
      <c r="R82" s="4">
        <v>15</v>
      </c>
      <c r="S82" s="4" t="s">
        <v>64</v>
      </c>
      <c r="T82" s="4" t="s">
        <v>0</v>
      </c>
      <c r="U82" s="3">
        <v>0.629</v>
      </c>
      <c r="V82" s="4">
        <v>4.2579999999999996E-3</v>
      </c>
    </row>
    <row r="83" spans="1:22" x14ac:dyDescent="0.2">
      <c r="A83" s="4" t="s">
        <v>111</v>
      </c>
      <c r="B83" s="6">
        <v>6.87</v>
      </c>
      <c r="C83" s="6">
        <v>47.7</v>
      </c>
      <c r="D83" s="4" t="s">
        <v>0</v>
      </c>
      <c r="E83" s="3">
        <v>0.91500000000000004</v>
      </c>
      <c r="F83" s="19">
        <v>38.5</v>
      </c>
      <c r="G83" s="4">
        <v>1.7391304350000001</v>
      </c>
      <c r="H83" s="2" t="s">
        <v>190</v>
      </c>
      <c r="I83" s="2" t="s">
        <v>114</v>
      </c>
      <c r="J83" s="12" t="s">
        <v>145</v>
      </c>
      <c r="K83" s="10" t="s">
        <v>262</v>
      </c>
      <c r="L83" s="5" t="s">
        <v>262</v>
      </c>
      <c r="M83" s="4">
        <v>3.048</v>
      </c>
      <c r="N83" s="4" t="s">
        <v>0</v>
      </c>
      <c r="O83" s="4" t="s">
        <v>383</v>
      </c>
      <c r="P83" s="3">
        <v>0</v>
      </c>
      <c r="Q83" s="4">
        <v>0</v>
      </c>
      <c r="R83" s="4">
        <v>62</v>
      </c>
      <c r="S83" s="4" t="s">
        <v>64</v>
      </c>
      <c r="T83" s="4" t="s">
        <v>0</v>
      </c>
      <c r="U83" s="3">
        <v>0.63900000000000001</v>
      </c>
      <c r="V83" s="4">
        <v>4.2779999999999997E-3</v>
      </c>
    </row>
    <row r="84" spans="1:22" x14ac:dyDescent="0.2">
      <c r="A84" s="4" t="s">
        <v>111</v>
      </c>
      <c r="B84" s="6">
        <v>6.87</v>
      </c>
      <c r="C84" s="6">
        <v>47.7</v>
      </c>
      <c r="D84" s="4" t="s">
        <v>0</v>
      </c>
      <c r="E84" s="3">
        <f>AVERAGE(1.07,1.14)</f>
        <v>1.105</v>
      </c>
      <c r="F84" s="19">
        <v>23</v>
      </c>
      <c r="G84" s="4">
        <v>1.3480392160000001</v>
      </c>
      <c r="H84" s="2" t="s">
        <v>190</v>
      </c>
      <c r="I84" s="2" t="s">
        <v>145</v>
      </c>
      <c r="J84" s="12" t="s">
        <v>145</v>
      </c>
      <c r="K84" s="10" t="s">
        <v>266</v>
      </c>
      <c r="L84" s="5" t="s">
        <v>263</v>
      </c>
      <c r="M84" s="4">
        <v>3.218</v>
      </c>
      <c r="N84" s="4" t="s">
        <v>0</v>
      </c>
      <c r="O84" s="4" t="s">
        <v>382</v>
      </c>
      <c r="P84" s="3">
        <v>2</v>
      </c>
      <c r="Q84" s="4">
        <v>0</v>
      </c>
      <c r="R84" s="4">
        <v>76</v>
      </c>
      <c r="S84" s="4" t="s">
        <v>64</v>
      </c>
      <c r="T84" s="4" t="s">
        <v>0</v>
      </c>
      <c r="U84" s="3">
        <v>0.25900000000000001</v>
      </c>
      <c r="V84" s="4">
        <v>3.5179999999999999E-3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2FD8-6E1A-B541-86CC-569886F40EC1}">
  <dimension ref="A1:H96"/>
  <sheetViews>
    <sheetView zoomScaleNormal="100" workbookViewId="0">
      <selection activeCell="D16" sqref="D16"/>
    </sheetView>
  </sheetViews>
  <sheetFormatPr baseColWidth="10" defaultRowHeight="16" x14ac:dyDescent="0.2"/>
  <cols>
    <col min="1" max="1" width="16.6640625" customWidth="1"/>
    <col min="2" max="2" width="12.1640625" customWidth="1"/>
    <col min="3" max="3" width="14.5" customWidth="1"/>
    <col min="4" max="4" width="48.33203125" bestFit="1" customWidth="1"/>
    <col min="5" max="5" width="32.1640625" customWidth="1"/>
    <col min="6" max="6" width="27.83203125" customWidth="1"/>
    <col min="7" max="7" width="20" customWidth="1"/>
    <col min="8" max="8" width="16.1640625" customWidth="1"/>
  </cols>
  <sheetData>
    <row r="1" spans="1:8" ht="19" x14ac:dyDescent="0.2">
      <c r="A1" s="29" t="s">
        <v>182</v>
      </c>
      <c r="B1" s="29" t="s">
        <v>125</v>
      </c>
      <c r="C1" s="29" t="s">
        <v>32</v>
      </c>
      <c r="D1" s="29" t="s">
        <v>425</v>
      </c>
      <c r="E1" s="27" t="s">
        <v>413</v>
      </c>
      <c r="F1" s="27" t="s">
        <v>414</v>
      </c>
      <c r="G1" s="27" t="s">
        <v>415</v>
      </c>
      <c r="H1" s="27" t="s">
        <v>416</v>
      </c>
    </row>
    <row r="2" spans="1:8" x14ac:dyDescent="0.2">
      <c r="A2" s="3">
        <v>1</v>
      </c>
      <c r="B2" s="3" t="s">
        <v>126</v>
      </c>
      <c r="C2" s="3" t="s">
        <v>33</v>
      </c>
      <c r="D2" s="4" t="s">
        <v>151</v>
      </c>
      <c r="E2" s="3">
        <v>0.245</v>
      </c>
      <c r="F2" s="8">
        <v>0.25700000000000001</v>
      </c>
      <c r="G2" s="3">
        <v>0.39400000000000002</v>
      </c>
      <c r="H2" s="3">
        <v>0.624</v>
      </c>
    </row>
    <row r="3" spans="1:8" x14ac:dyDescent="0.2">
      <c r="A3" s="3">
        <v>2</v>
      </c>
      <c r="B3" s="3" t="s">
        <v>126</v>
      </c>
      <c r="C3" s="3" t="s">
        <v>10</v>
      </c>
      <c r="D3" s="4" t="s">
        <v>152</v>
      </c>
      <c r="E3" s="3">
        <v>4.2999999999999997E-2</v>
      </c>
      <c r="F3" s="8" t="s">
        <v>1</v>
      </c>
      <c r="G3" s="3">
        <v>1.454</v>
      </c>
      <c r="H3" s="3">
        <v>4.0030000000000001</v>
      </c>
    </row>
    <row r="4" spans="1:8" x14ac:dyDescent="0.2">
      <c r="A4" s="3">
        <v>3</v>
      </c>
      <c r="B4" s="3" t="s">
        <v>126</v>
      </c>
      <c r="C4" s="3" t="s">
        <v>9</v>
      </c>
      <c r="D4" s="4" t="s">
        <v>152</v>
      </c>
      <c r="E4" s="3">
        <v>6.4000000000000001E-2</v>
      </c>
      <c r="F4" s="8">
        <v>0.158</v>
      </c>
      <c r="G4" s="3">
        <v>0.628</v>
      </c>
      <c r="H4" s="3">
        <v>2.5990000000000002</v>
      </c>
    </row>
    <row r="5" spans="1:8" x14ac:dyDescent="0.2">
      <c r="A5" s="3">
        <v>5</v>
      </c>
      <c r="B5" s="3" t="s">
        <v>126</v>
      </c>
      <c r="C5" s="3" t="s">
        <v>8</v>
      </c>
      <c r="D5" s="4" t="s">
        <v>152</v>
      </c>
      <c r="E5" s="3">
        <v>4.4999999999999998E-2</v>
      </c>
      <c r="F5" s="8" t="s">
        <v>1</v>
      </c>
      <c r="G5" s="3">
        <v>0.82699999999999996</v>
      </c>
      <c r="H5" s="3">
        <v>4.3019999999999996</v>
      </c>
    </row>
    <row r="6" spans="1:8" x14ac:dyDescent="0.2">
      <c r="A6" s="3">
        <v>6</v>
      </c>
      <c r="B6" s="3" t="s">
        <v>126</v>
      </c>
      <c r="C6" s="3" t="s">
        <v>20</v>
      </c>
      <c r="D6" s="4" t="s">
        <v>151</v>
      </c>
      <c r="E6" s="3">
        <v>0.122</v>
      </c>
      <c r="F6" s="8" t="s">
        <v>1</v>
      </c>
      <c r="G6" s="3" t="s">
        <v>1</v>
      </c>
      <c r="H6" s="3" t="s">
        <v>1</v>
      </c>
    </row>
    <row r="7" spans="1:8" x14ac:dyDescent="0.2">
      <c r="A7" s="3">
        <v>7</v>
      </c>
      <c r="B7" s="3" t="s">
        <v>126</v>
      </c>
      <c r="C7" s="3" t="s">
        <v>23</v>
      </c>
      <c r="D7" s="4" t="s">
        <v>151</v>
      </c>
      <c r="E7" s="3">
        <v>0.184</v>
      </c>
      <c r="F7" s="8" t="s">
        <v>1</v>
      </c>
      <c r="G7" s="3">
        <v>0.56399999999999995</v>
      </c>
      <c r="H7" s="3">
        <v>0.626</v>
      </c>
    </row>
    <row r="8" spans="1:8" x14ac:dyDescent="0.2">
      <c r="A8" s="3">
        <v>9</v>
      </c>
      <c r="B8" s="3" t="s">
        <v>126</v>
      </c>
      <c r="C8" s="3" t="s">
        <v>17</v>
      </c>
      <c r="D8" s="4" t="s">
        <v>151</v>
      </c>
      <c r="E8" s="3">
        <v>5.3999999999999999E-2</v>
      </c>
      <c r="F8" s="8">
        <v>0.16700000000000001</v>
      </c>
      <c r="G8" s="3">
        <v>0.56999999999999995</v>
      </c>
      <c r="H8" s="3">
        <v>7.7160000000000002</v>
      </c>
    </row>
    <row r="9" spans="1:8" x14ac:dyDescent="0.2">
      <c r="A9" s="3">
        <v>10</v>
      </c>
      <c r="B9" s="3" t="s">
        <v>126</v>
      </c>
      <c r="C9" s="3" t="s">
        <v>21</v>
      </c>
      <c r="D9" s="4" t="s">
        <v>151</v>
      </c>
      <c r="E9" s="3">
        <v>0.13900000000000001</v>
      </c>
      <c r="F9" s="8">
        <v>0.22800000000000001</v>
      </c>
      <c r="G9" s="3">
        <v>0.44</v>
      </c>
      <c r="H9" s="3">
        <v>2.1890000000000001</v>
      </c>
    </row>
    <row r="10" spans="1:8" x14ac:dyDescent="0.2">
      <c r="A10" s="3">
        <v>11</v>
      </c>
      <c r="B10" s="3" t="s">
        <v>126</v>
      </c>
      <c r="C10" s="3" t="s">
        <v>13</v>
      </c>
      <c r="D10" s="4" t="s">
        <v>151</v>
      </c>
      <c r="E10" s="3">
        <v>0.152</v>
      </c>
      <c r="F10" s="8">
        <v>0.19800000000000001</v>
      </c>
      <c r="G10" s="3">
        <v>0.73899999999999999</v>
      </c>
      <c r="H10" s="3">
        <v>0.81599999999999995</v>
      </c>
    </row>
    <row r="11" spans="1:8" x14ac:dyDescent="0.2">
      <c r="A11" s="3">
        <v>12</v>
      </c>
      <c r="B11" s="3" t="s">
        <v>126</v>
      </c>
      <c r="C11" s="3" t="s">
        <v>30</v>
      </c>
      <c r="D11" s="4" t="s">
        <v>151</v>
      </c>
      <c r="E11" s="3">
        <v>0.13700000000000001</v>
      </c>
      <c r="F11" s="8">
        <v>0.36699999999999999</v>
      </c>
      <c r="G11" s="3">
        <v>0.41599999999999998</v>
      </c>
      <c r="H11" s="3">
        <v>1.1759999999999999</v>
      </c>
    </row>
    <row r="12" spans="1:8" x14ac:dyDescent="0.2">
      <c r="A12" s="3">
        <v>13</v>
      </c>
      <c r="B12" s="3" t="s">
        <v>126</v>
      </c>
      <c r="C12" s="3" t="s">
        <v>42</v>
      </c>
      <c r="D12" s="4" t="s">
        <v>151</v>
      </c>
      <c r="E12" s="3">
        <v>0.23699999999999999</v>
      </c>
      <c r="F12" s="8">
        <v>0.22700000000000001</v>
      </c>
      <c r="G12" s="3">
        <v>0.61099999999999999</v>
      </c>
      <c r="H12" s="3">
        <v>0.46500000000000002</v>
      </c>
    </row>
    <row r="13" spans="1:8" x14ac:dyDescent="0.2">
      <c r="A13" s="3">
        <v>14</v>
      </c>
      <c r="B13" s="3" t="s">
        <v>126</v>
      </c>
      <c r="C13" s="3" t="s">
        <v>12</v>
      </c>
      <c r="D13" s="4" t="s">
        <v>152</v>
      </c>
      <c r="E13" s="3">
        <v>4.5999999999999999E-2</v>
      </c>
      <c r="F13" s="8" t="s">
        <v>1</v>
      </c>
      <c r="G13" s="3">
        <v>0.56000000000000005</v>
      </c>
      <c r="H13" s="3">
        <v>4.87</v>
      </c>
    </row>
    <row r="14" spans="1:8" x14ac:dyDescent="0.2">
      <c r="A14" s="3">
        <v>15</v>
      </c>
      <c r="B14" s="3" t="s">
        <v>126</v>
      </c>
      <c r="C14" s="3" t="s">
        <v>7</v>
      </c>
      <c r="D14" s="4" t="s">
        <v>151</v>
      </c>
      <c r="E14" s="3">
        <v>0.26300000000000001</v>
      </c>
      <c r="F14" s="8">
        <v>0.26700000000000002</v>
      </c>
      <c r="G14" s="3">
        <v>0.45300000000000001</v>
      </c>
      <c r="H14" s="3">
        <v>0.55000000000000004</v>
      </c>
    </row>
    <row r="15" spans="1:8" x14ac:dyDescent="0.2">
      <c r="A15" s="3">
        <v>16</v>
      </c>
      <c r="B15" s="3" t="s">
        <v>126</v>
      </c>
      <c r="C15" s="9" t="s">
        <v>2</v>
      </c>
      <c r="D15" s="4" t="s">
        <v>151</v>
      </c>
      <c r="E15" s="3">
        <v>0.21</v>
      </c>
      <c r="F15" s="8">
        <v>0.19700000000000001</v>
      </c>
      <c r="G15" s="3">
        <v>0.53500000000000003</v>
      </c>
      <c r="H15" s="3">
        <v>0.69</v>
      </c>
    </row>
    <row r="16" spans="1:8" x14ac:dyDescent="0.2">
      <c r="A16" s="3">
        <v>17</v>
      </c>
      <c r="B16" s="3" t="s">
        <v>126</v>
      </c>
      <c r="C16" s="3" t="s">
        <v>47</v>
      </c>
      <c r="D16" s="4" t="s">
        <v>151</v>
      </c>
      <c r="E16" s="3">
        <v>0.193</v>
      </c>
      <c r="F16" s="8">
        <v>0.26600000000000001</v>
      </c>
      <c r="G16" s="3">
        <v>0.65900000000000003</v>
      </c>
      <c r="H16" s="3">
        <v>0.41499999999999998</v>
      </c>
    </row>
    <row r="17" spans="1:8" x14ac:dyDescent="0.2">
      <c r="A17" s="3">
        <v>18</v>
      </c>
      <c r="B17" s="3" t="s">
        <v>126</v>
      </c>
      <c r="C17" s="3" t="s">
        <v>48</v>
      </c>
      <c r="D17" s="4" t="s">
        <v>151</v>
      </c>
      <c r="E17" s="3">
        <v>0.23899999999999999</v>
      </c>
      <c r="F17" s="8">
        <v>0.28599999999999998</v>
      </c>
      <c r="G17" s="3">
        <v>0.438</v>
      </c>
      <c r="H17" s="3">
        <v>0.57899999999999996</v>
      </c>
    </row>
    <row r="18" spans="1:8" x14ac:dyDescent="0.2">
      <c r="A18" s="3">
        <v>19</v>
      </c>
      <c r="B18" s="3" t="s">
        <v>126</v>
      </c>
      <c r="C18" s="3" t="s">
        <v>31</v>
      </c>
      <c r="D18" s="4" t="s">
        <v>151</v>
      </c>
      <c r="E18" s="3">
        <v>0.11899999999999999</v>
      </c>
      <c r="F18" s="8" t="s">
        <v>1</v>
      </c>
      <c r="G18" s="3">
        <v>0.36599999999999999</v>
      </c>
      <c r="H18" s="3">
        <v>1.26</v>
      </c>
    </row>
    <row r="19" spans="1:8" x14ac:dyDescent="0.2">
      <c r="A19" s="3">
        <v>20</v>
      </c>
      <c r="B19" s="3" t="s">
        <v>126</v>
      </c>
      <c r="C19" s="3" t="s">
        <v>25</v>
      </c>
      <c r="D19" s="4" t="s">
        <v>151</v>
      </c>
      <c r="E19" s="3">
        <v>0.13600000000000001</v>
      </c>
      <c r="F19" s="8">
        <v>0.27700000000000002</v>
      </c>
      <c r="G19" s="3">
        <v>0.53100000000000003</v>
      </c>
      <c r="H19" s="3">
        <v>1.052</v>
      </c>
    </row>
    <row r="20" spans="1:8" x14ac:dyDescent="0.2">
      <c r="A20" s="3">
        <v>21</v>
      </c>
      <c r="B20" s="3" t="s">
        <v>126</v>
      </c>
      <c r="C20" s="3" t="s">
        <v>24</v>
      </c>
      <c r="D20" s="4" t="s">
        <v>151</v>
      </c>
      <c r="E20" s="3">
        <v>0.13300000000000001</v>
      </c>
      <c r="F20" s="8">
        <v>0.218</v>
      </c>
      <c r="G20" s="3">
        <v>0.63400000000000001</v>
      </c>
      <c r="H20" s="3">
        <v>1.0640000000000001</v>
      </c>
    </row>
    <row r="21" spans="1:8" x14ac:dyDescent="0.2">
      <c r="A21" s="3">
        <v>22</v>
      </c>
      <c r="B21" s="3" t="s">
        <v>126</v>
      </c>
      <c r="C21" s="3" t="s">
        <v>52</v>
      </c>
      <c r="D21" s="4" t="s">
        <v>151</v>
      </c>
      <c r="E21" s="3">
        <v>0.214</v>
      </c>
      <c r="F21" s="8">
        <v>0.32</v>
      </c>
      <c r="G21" s="3">
        <v>0.41799999999999998</v>
      </c>
      <c r="H21" s="3">
        <v>0.79700000000000004</v>
      </c>
    </row>
    <row r="22" spans="1:8" x14ac:dyDescent="0.2">
      <c r="A22" s="3">
        <v>23</v>
      </c>
      <c r="B22" s="3" t="s">
        <v>126</v>
      </c>
      <c r="C22" s="3" t="s">
        <v>51</v>
      </c>
      <c r="D22" s="4" t="s">
        <v>151</v>
      </c>
      <c r="E22" s="3">
        <v>0.13800000000000001</v>
      </c>
      <c r="F22" s="8">
        <v>0.25800000000000001</v>
      </c>
      <c r="G22" s="3">
        <v>0.65600000000000003</v>
      </c>
      <c r="H22" s="3">
        <v>0.80500000000000005</v>
      </c>
    </row>
    <row r="23" spans="1:8" x14ac:dyDescent="0.2">
      <c r="A23" s="3">
        <v>24</v>
      </c>
      <c r="B23" s="3" t="s">
        <v>126</v>
      </c>
      <c r="C23" s="3" t="s">
        <v>55</v>
      </c>
      <c r="D23" s="4" t="s">
        <v>151</v>
      </c>
      <c r="E23" s="3">
        <v>0.129</v>
      </c>
      <c r="F23" s="8">
        <v>0.27800000000000002</v>
      </c>
      <c r="G23" s="3">
        <v>0.40100000000000002</v>
      </c>
      <c r="H23" s="3">
        <v>1.2110000000000001</v>
      </c>
    </row>
    <row r="24" spans="1:8" x14ac:dyDescent="0.2">
      <c r="A24" s="3">
        <v>25</v>
      </c>
      <c r="B24" s="3" t="s">
        <v>126</v>
      </c>
      <c r="C24" s="3" t="s">
        <v>26</v>
      </c>
      <c r="D24" s="4" t="s">
        <v>151</v>
      </c>
      <c r="E24" s="3">
        <v>9.0999999999999998E-2</v>
      </c>
      <c r="F24" s="8">
        <v>0.161</v>
      </c>
      <c r="G24" s="3">
        <v>0.72599999999999998</v>
      </c>
      <c r="H24" s="3">
        <v>2.2189999999999999</v>
      </c>
    </row>
    <row r="25" spans="1:8" x14ac:dyDescent="0.2">
      <c r="A25" s="3">
        <v>26</v>
      </c>
      <c r="B25" s="3" t="s">
        <v>126</v>
      </c>
      <c r="C25" s="3" t="s">
        <v>53</v>
      </c>
      <c r="D25" s="4" t="s">
        <v>151</v>
      </c>
      <c r="E25" s="3">
        <v>0.224</v>
      </c>
      <c r="F25" s="8">
        <v>0.33</v>
      </c>
      <c r="G25" s="3">
        <v>0.35799999999999998</v>
      </c>
      <c r="H25" s="3">
        <v>1.2</v>
      </c>
    </row>
    <row r="26" spans="1:8" x14ac:dyDescent="0.2">
      <c r="A26" s="3">
        <v>27</v>
      </c>
      <c r="B26" s="3" t="s">
        <v>126</v>
      </c>
      <c r="C26" s="3" t="s">
        <v>54</v>
      </c>
      <c r="D26" s="4" t="s">
        <v>151</v>
      </c>
      <c r="E26" s="3">
        <v>0.13400000000000001</v>
      </c>
      <c r="F26" s="8">
        <v>0.248</v>
      </c>
      <c r="G26" s="3">
        <v>0.57299999999999995</v>
      </c>
      <c r="H26" s="3">
        <v>1.095</v>
      </c>
    </row>
    <row r="27" spans="1:8" x14ac:dyDescent="0.2">
      <c r="A27" s="3">
        <v>28</v>
      </c>
      <c r="B27" s="3" t="s">
        <v>126</v>
      </c>
      <c r="C27" s="3" t="s">
        <v>49</v>
      </c>
      <c r="D27" s="4" t="s">
        <v>151</v>
      </c>
      <c r="E27" s="3">
        <v>0.30199999999999999</v>
      </c>
      <c r="F27" s="8">
        <v>0.28799999999999998</v>
      </c>
      <c r="G27" s="3">
        <v>0.498</v>
      </c>
      <c r="H27" s="3">
        <v>0.34100000000000003</v>
      </c>
    </row>
    <row r="28" spans="1:8" x14ac:dyDescent="0.2">
      <c r="A28" s="3">
        <v>29</v>
      </c>
      <c r="B28" s="3" t="s">
        <v>126</v>
      </c>
      <c r="C28" s="3" t="s">
        <v>56</v>
      </c>
      <c r="D28" s="4" t="s">
        <v>151</v>
      </c>
      <c r="E28" s="3">
        <v>0.30299999999999999</v>
      </c>
      <c r="F28" s="8">
        <v>0.371</v>
      </c>
      <c r="G28" s="3">
        <v>0.371</v>
      </c>
      <c r="H28" s="3">
        <v>0.433</v>
      </c>
    </row>
    <row r="29" spans="1:8" x14ac:dyDescent="0.2">
      <c r="A29" s="3">
        <v>30</v>
      </c>
      <c r="B29" s="3" t="s">
        <v>126</v>
      </c>
      <c r="C29" s="3" t="s">
        <v>19</v>
      </c>
      <c r="D29" s="4" t="s">
        <v>151</v>
      </c>
      <c r="E29" s="3">
        <v>0.26800000000000002</v>
      </c>
      <c r="F29" s="8">
        <v>0.33</v>
      </c>
      <c r="G29" s="3">
        <v>0.39800000000000002</v>
      </c>
      <c r="H29" s="3">
        <v>0.496</v>
      </c>
    </row>
    <row r="30" spans="1:8" x14ac:dyDescent="0.2">
      <c r="A30" s="3">
        <v>32</v>
      </c>
      <c r="B30" s="3" t="s">
        <v>126</v>
      </c>
      <c r="C30" s="3" t="s">
        <v>18</v>
      </c>
      <c r="D30" s="4" t="s">
        <v>151</v>
      </c>
      <c r="E30" s="3">
        <v>0.151</v>
      </c>
      <c r="F30" s="8">
        <v>0.26700000000000002</v>
      </c>
      <c r="G30" s="3">
        <v>0.316</v>
      </c>
      <c r="H30" s="3">
        <v>1.1279999999999999</v>
      </c>
    </row>
    <row r="31" spans="1:8" x14ac:dyDescent="0.2">
      <c r="A31" s="3">
        <v>33</v>
      </c>
      <c r="B31" s="3" t="s">
        <v>126</v>
      </c>
      <c r="C31" s="3" t="s">
        <v>3</v>
      </c>
      <c r="D31" s="4" t="s">
        <v>151</v>
      </c>
      <c r="E31" s="3">
        <v>0.32200000000000001</v>
      </c>
      <c r="F31" s="8">
        <v>0.32700000000000001</v>
      </c>
      <c r="G31" s="3">
        <v>0.35</v>
      </c>
      <c r="H31" s="3">
        <v>0.42</v>
      </c>
    </row>
    <row r="32" spans="1:8" x14ac:dyDescent="0.2">
      <c r="A32" s="3">
        <v>39</v>
      </c>
      <c r="B32" s="3" t="s">
        <v>126</v>
      </c>
      <c r="C32" s="3" t="s">
        <v>27</v>
      </c>
      <c r="D32" s="4" t="s">
        <v>151</v>
      </c>
      <c r="E32" s="3">
        <v>0.28199999999999997</v>
      </c>
      <c r="F32" s="8">
        <v>0.22700000000000001</v>
      </c>
      <c r="G32" s="3">
        <v>0.61199999999999999</v>
      </c>
      <c r="H32" s="3">
        <v>0.36299999999999999</v>
      </c>
    </row>
    <row r="33" spans="1:8" x14ac:dyDescent="0.2">
      <c r="A33" s="3">
        <v>40</v>
      </c>
      <c r="B33" s="3" t="s">
        <v>126</v>
      </c>
      <c r="C33" s="3" t="s">
        <v>61</v>
      </c>
      <c r="D33" s="4" t="s">
        <v>151</v>
      </c>
      <c r="E33" s="3">
        <v>0.26700000000000002</v>
      </c>
      <c r="F33" s="8">
        <v>0.34699999999999998</v>
      </c>
      <c r="G33" s="3">
        <v>0.35099999999999998</v>
      </c>
      <c r="H33" s="3">
        <v>0.92200000000000004</v>
      </c>
    </row>
    <row r="34" spans="1:8" x14ac:dyDescent="0.2">
      <c r="A34" s="3">
        <v>41</v>
      </c>
      <c r="B34" s="3" t="s">
        <v>126</v>
      </c>
      <c r="C34" s="3" t="s">
        <v>57</v>
      </c>
      <c r="D34" s="4" t="s">
        <v>151</v>
      </c>
      <c r="E34" s="3">
        <v>0.371</v>
      </c>
      <c r="F34" s="8">
        <v>0.44600000000000001</v>
      </c>
      <c r="G34" s="3">
        <v>0.35499999999999998</v>
      </c>
      <c r="H34" s="3">
        <v>0.33200000000000002</v>
      </c>
    </row>
    <row r="35" spans="1:8" x14ac:dyDescent="0.2">
      <c r="A35" s="3">
        <v>44</v>
      </c>
      <c r="B35" s="3" t="s">
        <v>126</v>
      </c>
      <c r="C35" s="3" t="s">
        <v>65</v>
      </c>
      <c r="D35" s="4" t="s">
        <v>151</v>
      </c>
      <c r="E35" s="3">
        <v>0.29899999999999999</v>
      </c>
      <c r="F35" s="8">
        <v>0.29699999999999999</v>
      </c>
      <c r="G35" s="3">
        <v>0.44800000000000001</v>
      </c>
      <c r="H35" s="3">
        <v>0.55800000000000005</v>
      </c>
    </row>
    <row r="36" spans="1:8" x14ac:dyDescent="0.2">
      <c r="A36" s="3">
        <v>45</v>
      </c>
      <c r="B36" s="3" t="s">
        <v>126</v>
      </c>
      <c r="C36" s="3" t="s">
        <v>59</v>
      </c>
      <c r="D36" s="4" t="s">
        <v>151</v>
      </c>
      <c r="E36" s="3">
        <v>0.27500000000000002</v>
      </c>
      <c r="F36" s="8">
        <v>0.80600000000000005</v>
      </c>
      <c r="G36" s="3">
        <v>0.27600000000000002</v>
      </c>
      <c r="H36" s="3">
        <v>0.24399999999999999</v>
      </c>
    </row>
    <row r="37" spans="1:8" x14ac:dyDescent="0.2">
      <c r="A37" s="3">
        <v>46</v>
      </c>
      <c r="B37" s="3" t="s">
        <v>126</v>
      </c>
      <c r="C37" s="3" t="s">
        <v>62</v>
      </c>
      <c r="D37" s="4" t="s">
        <v>151</v>
      </c>
      <c r="E37" s="3">
        <v>0.38700000000000001</v>
      </c>
      <c r="F37" s="8">
        <v>0.34699999999999998</v>
      </c>
      <c r="G37" s="3">
        <v>0.40100000000000002</v>
      </c>
      <c r="H37" s="3">
        <v>0.24</v>
      </c>
    </row>
    <row r="38" spans="1:8" x14ac:dyDescent="0.2">
      <c r="A38" s="3">
        <v>47</v>
      </c>
      <c r="B38" s="3" t="s">
        <v>126</v>
      </c>
      <c r="C38" s="3" t="s">
        <v>58</v>
      </c>
      <c r="D38" s="4" t="s">
        <v>151</v>
      </c>
      <c r="E38" s="3">
        <v>0.315</v>
      </c>
      <c r="F38" s="8">
        <v>0.59499999999999997</v>
      </c>
      <c r="G38" s="3">
        <v>0.32</v>
      </c>
      <c r="H38" s="3">
        <v>0.34100000000000003</v>
      </c>
    </row>
    <row r="39" spans="1:8" x14ac:dyDescent="0.2">
      <c r="A39" s="3">
        <v>48</v>
      </c>
      <c r="B39" s="3" t="s">
        <v>126</v>
      </c>
      <c r="C39" s="3" t="s">
        <v>60</v>
      </c>
      <c r="D39" s="4" t="s">
        <v>151</v>
      </c>
      <c r="E39" s="3">
        <v>0.316</v>
      </c>
      <c r="F39" s="8">
        <v>0.307</v>
      </c>
      <c r="G39" s="3">
        <v>0.46</v>
      </c>
      <c r="H39" s="3">
        <v>0.40699999999999997</v>
      </c>
    </row>
    <row r="40" spans="1:8" x14ac:dyDescent="0.2">
      <c r="A40" s="3">
        <v>50</v>
      </c>
      <c r="B40" s="3" t="s">
        <v>126</v>
      </c>
      <c r="C40" s="3" t="s">
        <v>66</v>
      </c>
      <c r="D40" s="4" t="s">
        <v>151</v>
      </c>
      <c r="E40" s="3">
        <v>0.23499999999999999</v>
      </c>
      <c r="F40" s="8">
        <v>0.32600000000000001</v>
      </c>
      <c r="G40" s="3">
        <v>0.42599999999999999</v>
      </c>
      <c r="H40" s="3">
        <v>0.58599999999999997</v>
      </c>
    </row>
    <row r="41" spans="1:8" x14ac:dyDescent="0.2">
      <c r="A41" s="3">
        <v>53</v>
      </c>
      <c r="B41" s="3" t="s">
        <v>126</v>
      </c>
      <c r="C41" s="3" t="s">
        <v>73</v>
      </c>
      <c r="D41" s="4" t="s">
        <v>151</v>
      </c>
      <c r="E41" s="3">
        <v>0.33100000000000002</v>
      </c>
      <c r="F41" s="8">
        <v>0.33700000000000002</v>
      </c>
      <c r="G41" s="3">
        <v>0.42399999999999999</v>
      </c>
      <c r="H41" s="3">
        <v>0.34699999999999998</v>
      </c>
    </row>
    <row r="42" spans="1:8" x14ac:dyDescent="0.2">
      <c r="A42" s="3">
        <v>55</v>
      </c>
      <c r="B42" s="3" t="s">
        <v>126</v>
      </c>
      <c r="C42" s="3" t="s">
        <v>72</v>
      </c>
      <c r="D42" s="4" t="s">
        <v>151</v>
      </c>
      <c r="E42" s="8">
        <v>0.55000000000000004</v>
      </c>
      <c r="F42" s="8">
        <v>0.78600000000000003</v>
      </c>
      <c r="G42" s="3">
        <v>0.27400000000000002</v>
      </c>
      <c r="H42" s="3">
        <v>0.13</v>
      </c>
    </row>
    <row r="43" spans="1:8" x14ac:dyDescent="0.2">
      <c r="A43" s="3">
        <v>58</v>
      </c>
      <c r="B43" s="3" t="s">
        <v>126</v>
      </c>
      <c r="C43" s="3" t="s">
        <v>71</v>
      </c>
      <c r="D43" s="4" t="s">
        <v>151</v>
      </c>
      <c r="E43" s="8">
        <v>0.27</v>
      </c>
      <c r="F43" s="8">
        <v>0.307</v>
      </c>
      <c r="G43" s="3">
        <v>0.502</v>
      </c>
      <c r="H43" s="3">
        <v>0.436</v>
      </c>
    </row>
    <row r="44" spans="1:8" x14ac:dyDescent="0.2">
      <c r="A44" s="3">
        <v>60</v>
      </c>
      <c r="B44" s="3" t="s">
        <v>126</v>
      </c>
      <c r="C44" s="3" t="s">
        <v>80</v>
      </c>
      <c r="D44" s="4" t="s">
        <v>158</v>
      </c>
      <c r="E44" s="3">
        <v>0.29499999999999998</v>
      </c>
      <c r="F44" s="8">
        <v>0.29699999999999999</v>
      </c>
      <c r="G44" s="3">
        <v>0.45</v>
      </c>
      <c r="H44" s="3">
        <v>0.45600000000000002</v>
      </c>
    </row>
    <row r="45" spans="1:8" x14ac:dyDescent="0.2">
      <c r="A45" s="3">
        <v>61</v>
      </c>
      <c r="B45" s="3" t="s">
        <v>126</v>
      </c>
      <c r="C45" s="3" t="s">
        <v>87</v>
      </c>
      <c r="D45" s="4" t="s">
        <v>158</v>
      </c>
      <c r="E45" s="3">
        <v>0.36199999999999999</v>
      </c>
      <c r="F45" s="8">
        <v>0.307</v>
      </c>
      <c r="G45" s="3">
        <v>0.54700000000000004</v>
      </c>
      <c r="H45" s="3">
        <v>0.18099999999999999</v>
      </c>
    </row>
    <row r="46" spans="1:8" x14ac:dyDescent="0.2">
      <c r="A46" s="3">
        <v>62</v>
      </c>
      <c r="B46" s="3" t="s">
        <v>126</v>
      </c>
      <c r="C46" s="3" t="s">
        <v>88</v>
      </c>
      <c r="D46" s="4" t="s">
        <v>158</v>
      </c>
      <c r="E46" s="3">
        <v>0.311</v>
      </c>
      <c r="F46" s="8">
        <v>0.29699999999999999</v>
      </c>
      <c r="G46" s="3">
        <v>0.57799999999999996</v>
      </c>
      <c r="H46" s="3">
        <v>0.245</v>
      </c>
    </row>
    <row r="47" spans="1:8" x14ac:dyDescent="0.2">
      <c r="A47" s="3">
        <v>63</v>
      </c>
      <c r="B47" s="3" t="s">
        <v>126</v>
      </c>
      <c r="C47" s="3" t="s">
        <v>89</v>
      </c>
      <c r="D47" s="4" t="s">
        <v>158</v>
      </c>
      <c r="E47" s="3">
        <v>0.18</v>
      </c>
      <c r="F47" s="8">
        <v>0.157</v>
      </c>
      <c r="G47" s="3">
        <v>1.0409999999999999</v>
      </c>
      <c r="H47" s="3">
        <v>0.40200000000000002</v>
      </c>
    </row>
    <row r="48" spans="1:8" x14ac:dyDescent="0.2">
      <c r="A48" s="3">
        <v>64</v>
      </c>
      <c r="B48" s="3" t="s">
        <v>126</v>
      </c>
      <c r="C48" s="3" t="s">
        <v>90</v>
      </c>
      <c r="D48" s="4" t="s">
        <v>158</v>
      </c>
      <c r="E48" s="3">
        <v>0.159</v>
      </c>
      <c r="F48" s="8">
        <v>0.13700000000000001</v>
      </c>
      <c r="G48" s="3">
        <v>1.179</v>
      </c>
      <c r="H48" s="3">
        <v>0.46</v>
      </c>
    </row>
    <row r="49" spans="1:8" x14ac:dyDescent="0.2">
      <c r="A49" s="3">
        <v>65</v>
      </c>
      <c r="B49" s="3" t="s">
        <v>126</v>
      </c>
      <c r="C49" s="3" t="s">
        <v>82</v>
      </c>
      <c r="D49" s="4" t="s">
        <v>158</v>
      </c>
      <c r="E49" s="3">
        <v>0.38400000000000001</v>
      </c>
      <c r="F49" s="8">
        <v>0.32700000000000001</v>
      </c>
      <c r="G49" s="3">
        <v>0.43</v>
      </c>
      <c r="H49" s="3">
        <v>0.251</v>
      </c>
    </row>
    <row r="50" spans="1:8" x14ac:dyDescent="0.2">
      <c r="A50" s="3">
        <v>66</v>
      </c>
      <c r="B50" s="3" t="s">
        <v>126</v>
      </c>
      <c r="C50" s="3" t="s">
        <v>91</v>
      </c>
      <c r="D50" s="4" t="s">
        <v>158</v>
      </c>
      <c r="E50" s="3">
        <v>0.29499999999999998</v>
      </c>
      <c r="F50" s="8">
        <v>0.23699999999999999</v>
      </c>
      <c r="G50" s="3">
        <v>0.61599999999999999</v>
      </c>
      <c r="H50" s="3">
        <v>0.27800000000000002</v>
      </c>
    </row>
    <row r="51" spans="1:8" x14ac:dyDescent="0.2">
      <c r="A51" s="3">
        <v>68</v>
      </c>
      <c r="B51" s="3" t="s">
        <v>126</v>
      </c>
      <c r="C51" s="3" t="s">
        <v>78</v>
      </c>
      <c r="D51" s="4" t="s">
        <v>151</v>
      </c>
      <c r="E51" s="8">
        <v>0.3</v>
      </c>
      <c r="F51" s="8">
        <v>0.28699999999999998</v>
      </c>
      <c r="G51" s="3">
        <v>0.53100000000000003</v>
      </c>
      <c r="H51" s="3">
        <v>0.32900000000000001</v>
      </c>
    </row>
    <row r="52" spans="1:8" x14ac:dyDescent="0.2">
      <c r="A52" s="3">
        <v>69</v>
      </c>
      <c r="B52" s="3" t="s">
        <v>126</v>
      </c>
      <c r="C52" s="3" t="s">
        <v>83</v>
      </c>
      <c r="D52" s="4" t="s">
        <v>158</v>
      </c>
      <c r="E52" s="3">
        <v>0.26900000000000002</v>
      </c>
      <c r="F52" s="8">
        <v>0.22700000000000001</v>
      </c>
      <c r="G52" s="3">
        <v>0.6</v>
      </c>
      <c r="H52" s="3">
        <v>0.39</v>
      </c>
    </row>
    <row r="53" spans="1:8" x14ac:dyDescent="0.2">
      <c r="A53" s="3">
        <v>70</v>
      </c>
      <c r="B53" s="3" t="s">
        <v>126</v>
      </c>
      <c r="C53" s="3" t="s">
        <v>69</v>
      </c>
      <c r="D53" s="4" t="s">
        <v>151</v>
      </c>
      <c r="E53" s="3">
        <v>0.45300000000000001</v>
      </c>
      <c r="F53" s="8">
        <v>0.72599999999999998</v>
      </c>
      <c r="G53" s="3">
        <v>0.27800000000000002</v>
      </c>
      <c r="H53" s="3">
        <v>0.18099999999999999</v>
      </c>
    </row>
    <row r="54" spans="1:8" x14ac:dyDescent="0.2">
      <c r="A54" s="3">
        <v>71</v>
      </c>
      <c r="B54" s="3" t="s">
        <v>126</v>
      </c>
      <c r="C54" s="3" t="s">
        <v>84</v>
      </c>
      <c r="D54" s="4" t="s">
        <v>158</v>
      </c>
      <c r="E54" s="3">
        <v>0.21299999999999999</v>
      </c>
      <c r="F54" s="8">
        <v>0.217</v>
      </c>
      <c r="G54" s="3">
        <v>0.70599999999999996</v>
      </c>
      <c r="H54" s="3">
        <v>0.48399999999999999</v>
      </c>
    </row>
    <row r="55" spans="1:8" x14ac:dyDescent="0.2">
      <c r="A55" s="3">
        <v>72</v>
      </c>
      <c r="B55" s="3" t="s">
        <v>126</v>
      </c>
      <c r="C55" s="3" t="s">
        <v>81</v>
      </c>
      <c r="D55" s="4" t="s">
        <v>158</v>
      </c>
      <c r="E55" s="3">
        <v>0.219</v>
      </c>
      <c r="F55" s="8">
        <v>0.23699999999999999</v>
      </c>
      <c r="G55" s="3">
        <v>0.57599999999999996</v>
      </c>
      <c r="H55" s="3">
        <v>0.66300000000000003</v>
      </c>
    </row>
    <row r="56" spans="1:8" x14ac:dyDescent="0.2">
      <c r="A56" s="3">
        <v>73</v>
      </c>
      <c r="B56" s="3" t="s">
        <v>126</v>
      </c>
      <c r="C56" s="3" t="s">
        <v>100</v>
      </c>
      <c r="D56" s="4" t="s">
        <v>151</v>
      </c>
      <c r="E56" s="3">
        <v>0.189</v>
      </c>
      <c r="F56" s="8">
        <v>0.52600000000000002</v>
      </c>
      <c r="G56" s="3">
        <v>0.45600000000000002</v>
      </c>
      <c r="H56" s="3">
        <v>0.43</v>
      </c>
    </row>
    <row r="57" spans="1:8" x14ac:dyDescent="0.2">
      <c r="A57" s="3">
        <v>74</v>
      </c>
      <c r="B57" s="3" t="s">
        <v>126</v>
      </c>
      <c r="C57" s="3" t="s">
        <v>102</v>
      </c>
      <c r="D57" s="4" t="s">
        <v>151</v>
      </c>
      <c r="E57" s="3">
        <v>0.29499999999999998</v>
      </c>
      <c r="F57" s="8">
        <v>0.39600000000000002</v>
      </c>
      <c r="G57" s="3">
        <v>0.42399999999999999</v>
      </c>
      <c r="H57" s="3">
        <v>0.33600000000000002</v>
      </c>
    </row>
    <row r="58" spans="1:8" x14ac:dyDescent="0.2">
      <c r="A58" s="3">
        <v>75</v>
      </c>
      <c r="B58" s="3" t="s">
        <v>126</v>
      </c>
      <c r="C58" s="3" t="s">
        <v>68</v>
      </c>
      <c r="D58" s="4" t="s">
        <v>151</v>
      </c>
      <c r="E58" s="3">
        <v>0.505</v>
      </c>
      <c r="F58" s="8">
        <v>0.67600000000000005</v>
      </c>
      <c r="G58" s="3">
        <v>0.224</v>
      </c>
      <c r="H58" s="3">
        <v>0.22</v>
      </c>
    </row>
    <row r="59" spans="1:8" x14ac:dyDescent="0.2">
      <c r="A59" s="3">
        <v>76</v>
      </c>
      <c r="B59" s="3" t="s">
        <v>126</v>
      </c>
      <c r="C59" s="3" t="s">
        <v>101</v>
      </c>
      <c r="D59" s="4" t="s">
        <v>151</v>
      </c>
      <c r="E59" s="3">
        <v>0.19400000000000001</v>
      </c>
      <c r="F59" s="8">
        <v>0.23699999999999999</v>
      </c>
      <c r="G59" s="3">
        <v>0.70899999999999996</v>
      </c>
      <c r="H59" s="3">
        <v>0.55400000000000005</v>
      </c>
    </row>
    <row r="60" spans="1:8" x14ac:dyDescent="0.2">
      <c r="A60" s="3">
        <v>77</v>
      </c>
      <c r="B60" s="3" t="s">
        <v>126</v>
      </c>
      <c r="C60" s="3" t="s">
        <v>92</v>
      </c>
      <c r="D60" s="4" t="s">
        <v>151</v>
      </c>
      <c r="E60" s="3">
        <v>0.29799999999999999</v>
      </c>
      <c r="F60" s="8">
        <v>0.22700000000000001</v>
      </c>
      <c r="G60" s="3">
        <v>0.66700000000000004</v>
      </c>
      <c r="H60" s="3">
        <v>0.27700000000000002</v>
      </c>
    </row>
    <row r="61" spans="1:8" x14ac:dyDescent="0.2">
      <c r="A61" s="3">
        <v>78</v>
      </c>
      <c r="B61" s="3" t="s">
        <v>126</v>
      </c>
      <c r="C61" s="3" t="s">
        <v>76</v>
      </c>
      <c r="D61" s="4" t="s">
        <v>151</v>
      </c>
      <c r="E61" s="3">
        <v>0.434</v>
      </c>
      <c r="F61" s="8">
        <v>0.76600000000000001</v>
      </c>
      <c r="G61" s="3">
        <v>0.26300000000000001</v>
      </c>
      <c r="H61" s="3">
        <v>0.221</v>
      </c>
    </row>
    <row r="62" spans="1:8" x14ac:dyDescent="0.2">
      <c r="A62" s="3">
        <v>79</v>
      </c>
      <c r="B62" s="3" t="s">
        <v>126</v>
      </c>
      <c r="C62" s="3" t="s">
        <v>94</v>
      </c>
      <c r="D62" s="4" t="s">
        <v>151</v>
      </c>
      <c r="E62" s="3">
        <v>0.19900000000000001</v>
      </c>
      <c r="F62" s="8">
        <v>0.17699999999999999</v>
      </c>
      <c r="G62" s="3">
        <v>0.72</v>
      </c>
      <c r="H62" s="3">
        <v>0.95599999999999996</v>
      </c>
    </row>
    <row r="63" spans="1:8" x14ac:dyDescent="0.2">
      <c r="A63" s="3">
        <v>80</v>
      </c>
      <c r="B63" s="3" t="s">
        <v>126</v>
      </c>
      <c r="C63" s="3" t="s">
        <v>96</v>
      </c>
      <c r="D63" s="4" t="s">
        <v>151</v>
      </c>
      <c r="E63" s="3">
        <v>0.33200000000000002</v>
      </c>
      <c r="F63" s="8">
        <v>0.25700000000000001</v>
      </c>
      <c r="G63" s="3">
        <v>0.59399999999999997</v>
      </c>
      <c r="H63" s="3">
        <v>0.23599999999999999</v>
      </c>
    </row>
    <row r="64" spans="1:8" x14ac:dyDescent="0.2">
      <c r="A64" s="3">
        <v>81</v>
      </c>
      <c r="B64" s="3" t="s">
        <v>126</v>
      </c>
      <c r="C64" s="3" t="s">
        <v>67</v>
      </c>
      <c r="D64" s="4" t="s">
        <v>151</v>
      </c>
      <c r="E64" s="3">
        <v>0.46899999999999997</v>
      </c>
      <c r="F64" s="8">
        <v>0.66600000000000004</v>
      </c>
      <c r="G64" s="3">
        <v>0.28299999999999997</v>
      </c>
      <c r="H64" s="3">
        <v>0.17100000000000001</v>
      </c>
    </row>
    <row r="65" spans="1:8" x14ac:dyDescent="0.2">
      <c r="A65" s="3">
        <v>82</v>
      </c>
      <c r="B65" s="3" t="s">
        <v>126</v>
      </c>
      <c r="C65" s="3" t="s">
        <v>105</v>
      </c>
      <c r="D65" s="4" t="s">
        <v>158</v>
      </c>
      <c r="E65" s="3">
        <v>0.32300000000000001</v>
      </c>
      <c r="F65" s="8">
        <v>0.27700000000000002</v>
      </c>
      <c r="G65" s="3">
        <v>0.52600000000000002</v>
      </c>
      <c r="H65" s="3">
        <v>0.30599999999999999</v>
      </c>
    </row>
    <row r="66" spans="1:8" x14ac:dyDescent="0.2">
      <c r="A66" s="3">
        <v>83</v>
      </c>
      <c r="B66" s="3" t="s">
        <v>126</v>
      </c>
      <c r="C66" s="3" t="s">
        <v>70</v>
      </c>
      <c r="D66" s="4" t="s">
        <v>151</v>
      </c>
      <c r="E66" s="3">
        <v>0.36099999999999999</v>
      </c>
      <c r="F66" s="8">
        <v>0.78600000000000003</v>
      </c>
      <c r="G66" s="3">
        <v>0.28999999999999998</v>
      </c>
      <c r="H66" s="3">
        <v>0.189</v>
      </c>
    </row>
    <row r="67" spans="1:8" x14ac:dyDescent="0.2">
      <c r="A67" s="3">
        <v>84</v>
      </c>
      <c r="B67" s="3" t="s">
        <v>126</v>
      </c>
      <c r="C67" s="3" t="s">
        <v>95</v>
      </c>
      <c r="D67" s="4" t="s">
        <v>151</v>
      </c>
      <c r="E67" s="3">
        <v>0.253</v>
      </c>
      <c r="F67" s="8">
        <v>0.217</v>
      </c>
      <c r="G67" s="3">
        <v>0.74</v>
      </c>
      <c r="H67" s="3">
        <v>0.31</v>
      </c>
    </row>
    <row r="68" spans="1:8" x14ac:dyDescent="0.2">
      <c r="A68" s="3">
        <v>85</v>
      </c>
      <c r="B68" s="3" t="s">
        <v>126</v>
      </c>
      <c r="C68" s="3" t="s">
        <v>93</v>
      </c>
      <c r="D68" s="4" t="s">
        <v>151</v>
      </c>
      <c r="E68" s="3">
        <v>0.17100000000000001</v>
      </c>
      <c r="F68" s="8">
        <v>0.156</v>
      </c>
      <c r="G68" s="3">
        <v>0.80300000000000005</v>
      </c>
      <c r="H68" s="3">
        <v>1.161</v>
      </c>
    </row>
    <row r="69" spans="1:8" x14ac:dyDescent="0.2">
      <c r="A69" s="3">
        <v>86</v>
      </c>
      <c r="B69" s="3" t="s">
        <v>126</v>
      </c>
      <c r="C69" s="3" t="s">
        <v>107</v>
      </c>
      <c r="D69" s="4" t="s">
        <v>151</v>
      </c>
      <c r="E69" s="3">
        <v>0.224</v>
      </c>
      <c r="F69" s="8">
        <v>0.217</v>
      </c>
      <c r="G69" s="3">
        <v>0.59099999999999997</v>
      </c>
      <c r="H69" s="3">
        <v>0.54600000000000004</v>
      </c>
    </row>
    <row r="70" spans="1:8" x14ac:dyDescent="0.2">
      <c r="A70" s="3">
        <v>87</v>
      </c>
      <c r="B70" s="3" t="s">
        <v>126</v>
      </c>
      <c r="C70" s="3" t="s">
        <v>108</v>
      </c>
      <c r="D70" s="4" t="s">
        <v>151</v>
      </c>
      <c r="E70" s="8">
        <v>0.23</v>
      </c>
      <c r="F70" s="8">
        <v>0.218</v>
      </c>
      <c r="G70" s="3">
        <v>0.63100000000000001</v>
      </c>
      <c r="H70" s="3">
        <v>0.44500000000000001</v>
      </c>
    </row>
    <row r="71" spans="1:8" x14ac:dyDescent="0.2">
      <c r="A71" s="3">
        <v>88</v>
      </c>
      <c r="B71" s="3" t="s">
        <v>126</v>
      </c>
      <c r="C71" s="3" t="s">
        <v>104</v>
      </c>
      <c r="D71" s="4" t="s">
        <v>151</v>
      </c>
      <c r="E71" s="3">
        <v>0.42799999999999999</v>
      </c>
      <c r="F71" s="8">
        <v>0.52700000000000002</v>
      </c>
      <c r="G71" s="3">
        <v>0.316</v>
      </c>
      <c r="H71" s="3">
        <v>0.23799999999999999</v>
      </c>
    </row>
    <row r="72" spans="1:8" x14ac:dyDescent="0.2">
      <c r="A72" s="3">
        <v>89</v>
      </c>
      <c r="B72" s="3" t="s">
        <v>126</v>
      </c>
      <c r="C72" s="3" t="s">
        <v>109</v>
      </c>
      <c r="D72" s="4" t="s">
        <v>151</v>
      </c>
      <c r="E72" s="3">
        <v>0.28699999999999998</v>
      </c>
      <c r="F72" s="8">
        <v>0.33800000000000002</v>
      </c>
      <c r="G72" s="3">
        <v>0.35</v>
      </c>
      <c r="H72" s="3">
        <v>0.77800000000000002</v>
      </c>
    </row>
    <row r="73" spans="1:8" x14ac:dyDescent="0.2">
      <c r="A73" s="3">
        <v>90</v>
      </c>
      <c r="B73" s="3" t="s">
        <v>126</v>
      </c>
      <c r="C73" s="3" t="s">
        <v>106</v>
      </c>
      <c r="D73" s="4" t="s">
        <v>151</v>
      </c>
      <c r="E73" s="3">
        <v>0.24399999999999999</v>
      </c>
      <c r="F73" s="8">
        <v>0.19700000000000001</v>
      </c>
      <c r="G73" s="3">
        <v>0.745</v>
      </c>
      <c r="H73" s="3">
        <v>0.36199999999999999</v>
      </c>
    </row>
    <row r="74" spans="1:8" x14ac:dyDescent="0.2">
      <c r="A74" s="3">
        <v>91</v>
      </c>
      <c r="B74" s="3" t="s">
        <v>126</v>
      </c>
      <c r="C74" s="3" t="s">
        <v>113</v>
      </c>
      <c r="D74" s="4" t="s">
        <v>158</v>
      </c>
      <c r="E74" s="3">
        <v>0.36899999999999999</v>
      </c>
      <c r="F74" s="3">
        <v>0.42499999999999999</v>
      </c>
      <c r="G74" s="3">
        <v>0.39500000000000002</v>
      </c>
      <c r="H74" s="3">
        <v>0.249</v>
      </c>
    </row>
    <row r="75" spans="1:8" x14ac:dyDescent="0.2">
      <c r="A75" s="3">
        <v>93</v>
      </c>
      <c r="B75" s="3" t="s">
        <v>126</v>
      </c>
      <c r="C75" s="3" t="s">
        <v>112</v>
      </c>
      <c r="D75" s="4" t="s">
        <v>158</v>
      </c>
      <c r="E75" s="3">
        <v>0.218</v>
      </c>
      <c r="F75" s="3">
        <v>0.22600000000000001</v>
      </c>
      <c r="G75" s="3">
        <v>0.68700000000000006</v>
      </c>
      <c r="H75" s="3">
        <v>0.49099999999999999</v>
      </c>
    </row>
    <row r="76" spans="1:8" x14ac:dyDescent="0.2">
      <c r="A76" s="3">
        <v>94</v>
      </c>
      <c r="B76" s="3" t="s">
        <v>126</v>
      </c>
      <c r="C76" s="3" t="s">
        <v>115</v>
      </c>
      <c r="D76" s="4" t="s">
        <v>158</v>
      </c>
      <c r="E76" s="3">
        <v>0.23899999999999999</v>
      </c>
      <c r="F76" s="3">
        <v>0.376</v>
      </c>
      <c r="G76" s="3">
        <v>0.46800000000000003</v>
      </c>
      <c r="H76" s="3">
        <v>0.379</v>
      </c>
    </row>
    <row r="77" spans="1:8" x14ac:dyDescent="0.2">
      <c r="A77" s="3">
        <v>95</v>
      </c>
      <c r="B77" s="3" t="s">
        <v>126</v>
      </c>
      <c r="C77" s="3" t="s">
        <v>117</v>
      </c>
      <c r="D77" s="4" t="s">
        <v>158</v>
      </c>
      <c r="E77" s="3">
        <v>0.16</v>
      </c>
      <c r="F77" s="3">
        <v>0.39500000000000002</v>
      </c>
      <c r="G77" s="3">
        <v>0.54400000000000004</v>
      </c>
      <c r="H77" s="3">
        <v>0.50600000000000001</v>
      </c>
    </row>
    <row r="78" spans="1:8" x14ac:dyDescent="0.2">
      <c r="A78" s="3">
        <v>96</v>
      </c>
      <c r="B78" s="3" t="s">
        <v>126</v>
      </c>
      <c r="C78" s="3" t="s">
        <v>116</v>
      </c>
      <c r="D78" s="4" t="s">
        <v>158</v>
      </c>
      <c r="E78" s="3">
        <v>0.224</v>
      </c>
      <c r="F78" s="3">
        <v>0.34499999999999997</v>
      </c>
      <c r="G78" s="3">
        <v>0.47599999999999998</v>
      </c>
      <c r="H78" s="3">
        <v>0.51700000000000002</v>
      </c>
    </row>
    <row r="79" spans="1:8" x14ac:dyDescent="0.2">
      <c r="A79" s="3">
        <v>97</v>
      </c>
      <c r="B79" s="3" t="s">
        <v>126</v>
      </c>
      <c r="C79" s="3" t="s">
        <v>75</v>
      </c>
      <c r="D79" s="4" t="s">
        <v>151</v>
      </c>
      <c r="E79" s="3">
        <v>0.318</v>
      </c>
      <c r="F79" s="3">
        <v>0.47499999999999998</v>
      </c>
      <c r="G79" s="3">
        <v>0.42899999999999999</v>
      </c>
      <c r="H79" s="3">
        <v>0.22600000000000001</v>
      </c>
    </row>
    <row r="80" spans="1:8" x14ac:dyDescent="0.2">
      <c r="A80" s="3">
        <v>101</v>
      </c>
      <c r="B80" s="3" t="s">
        <v>126</v>
      </c>
      <c r="C80" s="3" t="s">
        <v>103</v>
      </c>
      <c r="D80" s="4" t="s">
        <v>151</v>
      </c>
      <c r="E80" s="3">
        <v>0.34300000000000003</v>
      </c>
      <c r="F80" s="3">
        <v>0.434</v>
      </c>
      <c r="G80" s="3">
        <v>0.4</v>
      </c>
      <c r="H80" s="3">
        <v>0.309</v>
      </c>
    </row>
    <row r="81" spans="1:8" x14ac:dyDescent="0.2">
      <c r="A81" s="3">
        <v>102</v>
      </c>
      <c r="B81" s="3" t="s">
        <v>126</v>
      </c>
      <c r="C81" s="3" t="s">
        <v>118</v>
      </c>
      <c r="D81" s="4" t="s">
        <v>158</v>
      </c>
      <c r="E81" s="3">
        <v>0.223</v>
      </c>
      <c r="F81" s="3">
        <v>0.20499999999999999</v>
      </c>
      <c r="G81" s="3">
        <v>0.76700000000000002</v>
      </c>
      <c r="H81" s="3">
        <v>0.372</v>
      </c>
    </row>
    <row r="82" spans="1:8" x14ac:dyDescent="0.2">
      <c r="A82" s="3">
        <v>103</v>
      </c>
      <c r="B82" s="3" t="s">
        <v>126</v>
      </c>
      <c r="C82" s="3" t="s">
        <v>85</v>
      </c>
      <c r="D82" s="4" t="s">
        <v>158</v>
      </c>
      <c r="E82" s="8">
        <v>0.25</v>
      </c>
      <c r="F82" s="3">
        <v>0.245</v>
      </c>
      <c r="G82" s="3">
        <v>0.54800000000000004</v>
      </c>
      <c r="H82" s="3">
        <v>0.47099999999999997</v>
      </c>
    </row>
    <row r="83" spans="1:8" x14ac:dyDescent="0.2">
      <c r="A83" s="3">
        <v>104</v>
      </c>
      <c r="B83" s="3" t="s">
        <v>126</v>
      </c>
      <c r="C83" s="3" t="s">
        <v>110</v>
      </c>
      <c r="D83" s="4" t="s">
        <v>158</v>
      </c>
      <c r="E83" s="3">
        <v>0.38700000000000001</v>
      </c>
      <c r="F83" s="3">
        <v>0.39500000000000002</v>
      </c>
      <c r="G83" s="3">
        <v>0.41599999999999998</v>
      </c>
      <c r="H83" s="3">
        <v>0.22700000000000001</v>
      </c>
    </row>
    <row r="84" spans="1:8" x14ac:dyDescent="0.2">
      <c r="A84" s="3">
        <v>105</v>
      </c>
      <c r="B84" s="3" t="s">
        <v>127</v>
      </c>
      <c r="C84" s="3" t="s">
        <v>122</v>
      </c>
      <c r="D84" s="4" t="s">
        <v>158</v>
      </c>
      <c r="E84" s="3">
        <v>0.377</v>
      </c>
      <c r="F84" s="11">
        <v>0.5</v>
      </c>
      <c r="G84" s="3">
        <v>0.379</v>
      </c>
      <c r="H84" s="3">
        <v>0.29699999999999999</v>
      </c>
    </row>
    <row r="85" spans="1:8" x14ac:dyDescent="0.2">
      <c r="A85" s="3">
        <v>106</v>
      </c>
      <c r="B85" s="3" t="s">
        <v>127</v>
      </c>
      <c r="C85" s="3" t="s">
        <v>123</v>
      </c>
      <c r="D85" s="4" t="s">
        <v>158</v>
      </c>
      <c r="E85" s="3">
        <v>0.36299999999999999</v>
      </c>
      <c r="F85" s="8">
        <v>0.44</v>
      </c>
      <c r="G85" s="3">
        <v>0.32</v>
      </c>
      <c r="H85" s="3">
        <v>0.42599999999999999</v>
      </c>
    </row>
    <row r="86" spans="1:8" x14ac:dyDescent="0.2">
      <c r="A86" s="3">
        <v>108</v>
      </c>
      <c r="B86" s="3" t="s">
        <v>127</v>
      </c>
      <c r="C86" s="3" t="s">
        <v>124</v>
      </c>
      <c r="D86" s="4" t="s">
        <v>158</v>
      </c>
      <c r="E86" s="3">
        <v>0.45600000000000002</v>
      </c>
      <c r="F86" s="3">
        <v>0.85</v>
      </c>
      <c r="G86" s="3">
        <v>0.17299999999999999</v>
      </c>
      <c r="H86" s="3">
        <v>0.32800000000000001</v>
      </c>
    </row>
    <row r="87" spans="1:8" x14ac:dyDescent="0.2">
      <c r="A87" s="3">
        <v>112</v>
      </c>
      <c r="B87" s="3" t="s">
        <v>126</v>
      </c>
      <c r="C87" s="3" t="s">
        <v>119</v>
      </c>
      <c r="D87" s="4" t="s">
        <v>158</v>
      </c>
      <c r="E87" s="3">
        <v>0.12</v>
      </c>
      <c r="F87" s="3">
        <v>0.13</v>
      </c>
      <c r="G87" s="3">
        <v>1.0720000000000001</v>
      </c>
      <c r="H87" s="3">
        <v>0.66500000000000004</v>
      </c>
    </row>
    <row r="88" spans="1:8" x14ac:dyDescent="0.2">
      <c r="A88" s="3">
        <v>113</v>
      </c>
      <c r="B88" s="3" t="s">
        <v>126</v>
      </c>
      <c r="C88" s="3" t="s">
        <v>97</v>
      </c>
      <c r="D88" s="4" t="s">
        <v>151</v>
      </c>
      <c r="E88" s="3">
        <v>0.23799999999999999</v>
      </c>
      <c r="F88" s="3">
        <v>0.20899999999999999</v>
      </c>
      <c r="G88" s="3">
        <v>0.80100000000000005</v>
      </c>
      <c r="H88" s="3">
        <v>0.28199999999999997</v>
      </c>
    </row>
    <row r="89" spans="1:8" x14ac:dyDescent="0.2">
      <c r="A89" s="3">
        <v>114</v>
      </c>
      <c r="B89" s="3" t="s">
        <v>126</v>
      </c>
      <c r="C89" s="3" t="s">
        <v>137</v>
      </c>
      <c r="D89" s="4" t="s">
        <v>158</v>
      </c>
      <c r="E89" s="3">
        <v>0.159</v>
      </c>
      <c r="F89" s="3">
        <v>0.18</v>
      </c>
      <c r="G89" s="3">
        <v>0.872</v>
      </c>
      <c r="H89" s="3">
        <v>0.57499999999999996</v>
      </c>
    </row>
    <row r="90" spans="1:8" x14ac:dyDescent="0.2">
      <c r="A90" s="3">
        <v>115</v>
      </c>
      <c r="B90" s="3" t="s">
        <v>126</v>
      </c>
      <c r="C90" s="3" t="s">
        <v>136</v>
      </c>
      <c r="D90" s="4" t="s">
        <v>158</v>
      </c>
      <c r="E90" s="3">
        <v>0.41899999999999998</v>
      </c>
      <c r="F90" s="3">
        <v>0.5</v>
      </c>
      <c r="G90" s="3">
        <v>0.38700000000000001</v>
      </c>
      <c r="H90" s="3">
        <v>0.161</v>
      </c>
    </row>
    <row r="91" spans="1:8" x14ac:dyDescent="0.2">
      <c r="A91" s="3">
        <v>116</v>
      </c>
      <c r="B91" s="3" t="s">
        <v>126</v>
      </c>
      <c r="C91" s="3" t="s">
        <v>98</v>
      </c>
      <c r="D91" s="4" t="s">
        <v>151</v>
      </c>
      <c r="E91" s="3">
        <v>0.26600000000000001</v>
      </c>
      <c r="F91" s="3">
        <v>0.249</v>
      </c>
      <c r="G91" s="3">
        <v>0.71499999999999997</v>
      </c>
      <c r="H91" s="3">
        <v>0.23100000000000001</v>
      </c>
    </row>
    <row r="92" spans="1:8" x14ac:dyDescent="0.2">
      <c r="A92" s="3">
        <v>118</v>
      </c>
      <c r="B92" s="3" t="s">
        <v>126</v>
      </c>
      <c r="C92" s="3" t="s">
        <v>140</v>
      </c>
      <c r="D92" s="4" t="s">
        <v>158</v>
      </c>
      <c r="E92" s="3">
        <v>0.28299999999999997</v>
      </c>
      <c r="F92" s="3">
        <v>0.84899999999999998</v>
      </c>
      <c r="G92" s="3">
        <v>0.25</v>
      </c>
      <c r="H92" s="3">
        <v>0.40899999999999997</v>
      </c>
    </row>
    <row r="93" spans="1:8" x14ac:dyDescent="0.2">
      <c r="A93" s="3">
        <v>119</v>
      </c>
      <c r="B93" s="3" t="s">
        <v>126</v>
      </c>
      <c r="C93" s="3" t="s">
        <v>139</v>
      </c>
      <c r="D93" s="4" t="s">
        <v>158</v>
      </c>
      <c r="E93" s="3">
        <v>0.30399999999999999</v>
      </c>
      <c r="F93" s="3">
        <v>0.41899999999999998</v>
      </c>
      <c r="G93" s="3">
        <v>0.45600000000000002</v>
      </c>
      <c r="H93" s="3">
        <v>0.26900000000000002</v>
      </c>
    </row>
    <row r="94" spans="1:8" x14ac:dyDescent="0.2">
      <c r="A94" s="3">
        <v>120</v>
      </c>
      <c r="B94" s="3" t="s">
        <v>126</v>
      </c>
      <c r="C94" s="3" t="s">
        <v>144</v>
      </c>
      <c r="D94" s="4" t="s">
        <v>158</v>
      </c>
      <c r="E94" s="3">
        <v>0.38700000000000001</v>
      </c>
      <c r="F94" s="3">
        <v>0.629</v>
      </c>
      <c r="G94" s="3">
        <v>0.33900000000000002</v>
      </c>
      <c r="H94" s="3">
        <v>0.22</v>
      </c>
    </row>
    <row r="95" spans="1:8" x14ac:dyDescent="0.2">
      <c r="A95" s="3">
        <v>126</v>
      </c>
      <c r="B95" s="3" t="s">
        <v>126</v>
      </c>
      <c r="C95" s="3" t="s">
        <v>143</v>
      </c>
      <c r="D95" s="4" t="s">
        <v>158</v>
      </c>
      <c r="E95" s="3">
        <v>0.318</v>
      </c>
      <c r="F95" s="3">
        <v>0.63900000000000001</v>
      </c>
      <c r="G95" s="3">
        <v>0.441</v>
      </c>
      <c r="H95" s="3">
        <v>0.16200000000000001</v>
      </c>
    </row>
    <row r="96" spans="1:8" x14ac:dyDescent="0.2">
      <c r="A96" s="3">
        <v>127</v>
      </c>
      <c r="B96" s="3" t="s">
        <v>126</v>
      </c>
      <c r="C96" s="3" t="s">
        <v>142</v>
      </c>
      <c r="D96" s="4" t="s">
        <v>158</v>
      </c>
      <c r="E96" s="3">
        <v>0.26500000000000001</v>
      </c>
      <c r="F96" s="3">
        <v>0.25900000000000001</v>
      </c>
      <c r="G96" s="3">
        <v>0.65900000000000003</v>
      </c>
      <c r="H96" s="3">
        <v>0.309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8232-CBDC-9645-844E-E530F7F359E0}">
  <dimension ref="A1:BZ88"/>
  <sheetViews>
    <sheetView topLeftCell="E31" zoomScaleNormal="100" workbookViewId="0">
      <selection activeCell="E48" sqref="E48:L48"/>
    </sheetView>
  </sheetViews>
  <sheetFormatPr baseColWidth="10" defaultRowHeight="16" x14ac:dyDescent="0.2"/>
  <cols>
    <col min="1" max="1" width="16.6640625" customWidth="1"/>
    <col min="2" max="2" width="12.1640625" customWidth="1"/>
    <col min="3" max="3" width="15" customWidth="1"/>
    <col min="4" max="4" width="14.5" customWidth="1"/>
    <col min="5" max="5" width="70.6640625" bestFit="1" customWidth="1"/>
    <col min="6" max="6" width="27.1640625" customWidth="1"/>
    <col min="7" max="7" width="29" bestFit="1" customWidth="1"/>
    <col min="8" max="8" width="42.83203125" customWidth="1"/>
    <col min="9" max="9" width="25.5" customWidth="1"/>
    <col min="10" max="10" width="19.5" customWidth="1"/>
    <col min="11" max="11" width="14.5" customWidth="1"/>
    <col min="12" max="12" width="17.1640625" customWidth="1"/>
    <col min="13" max="13" width="31" customWidth="1"/>
    <col min="14" max="14" width="48.33203125" bestFit="1" customWidth="1"/>
    <col min="15" max="15" width="27.1640625" customWidth="1"/>
    <col min="16" max="16" width="29" bestFit="1" customWidth="1"/>
    <col min="17" max="17" width="25.33203125" customWidth="1"/>
    <col min="18" max="18" width="26.6640625" bestFit="1" customWidth="1"/>
    <col min="19" max="20" width="56.83203125" bestFit="1" customWidth="1"/>
    <col min="21" max="21" width="24.5" customWidth="1"/>
    <col min="22" max="22" width="36" bestFit="1" customWidth="1"/>
    <col min="23" max="23" width="41.6640625" customWidth="1"/>
    <col min="24" max="24" width="30" customWidth="1"/>
    <col min="25" max="25" width="25" customWidth="1"/>
    <col min="26" max="26" width="33.83203125" bestFit="1" customWidth="1"/>
    <col min="27" max="27" width="36.6640625" customWidth="1"/>
    <col min="28" max="28" width="33.83203125" bestFit="1" customWidth="1"/>
    <col min="29" max="29" width="26" bestFit="1" customWidth="1"/>
    <col min="30" max="30" width="28.83203125" customWidth="1"/>
    <col min="31" max="31" width="22.83203125" bestFit="1" customWidth="1"/>
    <col min="32" max="32" width="26.1640625" customWidth="1"/>
    <col min="33" max="33" width="32.6640625" bestFit="1" customWidth="1"/>
    <col min="34" max="34" width="27.83203125" customWidth="1"/>
    <col min="35" max="35" width="29.5" customWidth="1"/>
    <col min="36" max="36" width="30" customWidth="1"/>
    <col min="37" max="37" width="41.6640625" customWidth="1"/>
    <col min="38" max="38" width="24.5" customWidth="1"/>
    <col min="39" max="39" width="30.5" customWidth="1"/>
    <col min="40" max="40" width="24.83203125" bestFit="1" customWidth="1"/>
    <col min="41" max="41" width="22.6640625" bestFit="1" customWidth="1"/>
    <col min="42" max="42" width="25.5" customWidth="1"/>
    <col min="43" max="43" width="33.83203125" bestFit="1" customWidth="1"/>
    <col min="44" max="44" width="29.1640625" bestFit="1" customWidth="1"/>
    <col min="45" max="45" width="26.6640625" customWidth="1"/>
    <col min="46" max="46" width="17.83203125" customWidth="1"/>
    <col min="47" max="47" width="40.5" customWidth="1"/>
    <col min="48" max="48" width="29.1640625" bestFit="1" customWidth="1"/>
    <col min="49" max="49" width="21.83203125" bestFit="1" customWidth="1"/>
    <col min="50" max="50" width="22.83203125" bestFit="1" customWidth="1"/>
    <col min="51" max="51" width="33.33203125" customWidth="1"/>
    <col min="52" max="52" width="32.83203125" bestFit="1" customWidth="1"/>
    <col min="53" max="53" width="27.83203125" customWidth="1"/>
    <col min="54" max="54" width="31.6640625" bestFit="1" customWidth="1"/>
    <col min="55" max="55" width="36.1640625" customWidth="1"/>
    <col min="56" max="56" width="33.6640625" bestFit="1" customWidth="1"/>
    <col min="57" max="57" width="36.33203125" bestFit="1" customWidth="1"/>
    <col min="58" max="58" width="32.83203125" bestFit="1" customWidth="1"/>
    <col min="59" max="59" width="25.5" customWidth="1"/>
    <col min="60" max="60" width="39.5" customWidth="1"/>
    <col min="61" max="61" width="26.1640625" customWidth="1"/>
    <col min="62" max="62" width="32.83203125" customWidth="1"/>
    <col min="63" max="63" width="24.5" customWidth="1"/>
    <col min="64" max="64" width="18" bestFit="1" customWidth="1"/>
    <col min="65" max="65" width="25" customWidth="1"/>
    <col min="66" max="66" width="17.1640625" customWidth="1"/>
    <col min="67" max="67" width="22.1640625" customWidth="1"/>
    <col min="68" max="68" width="20.5" customWidth="1"/>
    <col min="69" max="69" width="17.1640625" customWidth="1"/>
    <col min="70" max="70" width="32.1640625" customWidth="1"/>
    <col min="71" max="71" width="27.83203125" customWidth="1"/>
    <col min="72" max="72" width="20" customWidth="1"/>
    <col min="73" max="73" width="16.1640625" customWidth="1"/>
    <col min="74" max="74" width="17.1640625" customWidth="1"/>
    <col min="75" max="75" width="23.83203125" customWidth="1"/>
    <col min="76" max="76" width="20" customWidth="1"/>
    <col min="77" max="77" width="18.83203125" customWidth="1"/>
    <col min="78" max="78" width="15" customWidth="1"/>
  </cols>
  <sheetData>
    <row r="1" spans="1:78" ht="19" x14ac:dyDescent="0.2">
      <c r="A1" s="29" t="s">
        <v>182</v>
      </c>
      <c r="B1" s="29" t="s">
        <v>125</v>
      </c>
      <c r="C1" s="29" t="s">
        <v>181</v>
      </c>
      <c r="D1" s="29" t="s">
        <v>32</v>
      </c>
      <c r="E1" s="29" t="s">
        <v>180</v>
      </c>
      <c r="F1" s="29" t="s">
        <v>392</v>
      </c>
      <c r="G1" s="29" t="s">
        <v>153</v>
      </c>
      <c r="H1" s="29" t="s">
        <v>393</v>
      </c>
      <c r="I1" s="29" t="s">
        <v>160</v>
      </c>
      <c r="J1" s="29" t="s">
        <v>161</v>
      </c>
      <c r="K1" s="29" t="s">
        <v>162</v>
      </c>
      <c r="L1" s="29" t="s">
        <v>163</v>
      </c>
      <c r="M1" s="29" t="s">
        <v>178</v>
      </c>
      <c r="N1" s="29" t="s">
        <v>425</v>
      </c>
      <c r="O1" s="29" t="s">
        <v>159</v>
      </c>
      <c r="P1" s="29" t="s">
        <v>177</v>
      </c>
      <c r="Q1" s="29" t="s">
        <v>179</v>
      </c>
      <c r="R1" s="29" t="s">
        <v>426</v>
      </c>
      <c r="S1" s="30" t="s">
        <v>303</v>
      </c>
      <c r="T1" s="31" t="s">
        <v>394</v>
      </c>
      <c r="U1" s="29" t="s">
        <v>175</v>
      </c>
      <c r="V1" s="30" t="s">
        <v>284</v>
      </c>
      <c r="W1" s="30" t="s">
        <v>288</v>
      </c>
      <c r="X1" s="29" t="s">
        <v>176</v>
      </c>
      <c r="Y1" s="30" t="s">
        <v>289</v>
      </c>
      <c r="Z1" s="29" t="s">
        <v>183</v>
      </c>
      <c r="AA1" s="29" t="s">
        <v>424</v>
      </c>
      <c r="AB1" s="29" t="s">
        <v>185</v>
      </c>
      <c r="AC1" s="29" t="s">
        <v>193</v>
      </c>
      <c r="AD1" s="29" t="s">
        <v>194</v>
      </c>
      <c r="AE1" s="29" t="s">
        <v>195</v>
      </c>
      <c r="AF1" s="29" t="s">
        <v>395</v>
      </c>
      <c r="AG1" s="29" t="s">
        <v>384</v>
      </c>
      <c r="AH1" s="29" t="s">
        <v>184</v>
      </c>
      <c r="AI1" s="29" t="s">
        <v>322</v>
      </c>
      <c r="AJ1" s="29" t="s">
        <v>132</v>
      </c>
      <c r="AK1" s="29" t="s">
        <v>420</v>
      </c>
      <c r="AL1" s="29" t="s">
        <v>186</v>
      </c>
      <c r="AM1" s="29" t="s">
        <v>187</v>
      </c>
      <c r="AN1" s="29" t="s">
        <v>188</v>
      </c>
      <c r="AO1" s="29" t="s">
        <v>189</v>
      </c>
      <c r="AP1" s="30" t="s">
        <v>396</v>
      </c>
      <c r="AQ1" s="29" t="s">
        <v>196</v>
      </c>
      <c r="AR1" s="30" t="s">
        <v>290</v>
      </c>
      <c r="AS1" s="29" t="s">
        <v>197</v>
      </c>
      <c r="AT1" s="29" t="s">
        <v>421</v>
      </c>
      <c r="AU1" s="30" t="s">
        <v>336</v>
      </c>
      <c r="AV1" s="29" t="s">
        <v>22</v>
      </c>
      <c r="AW1" s="30" t="s">
        <v>286</v>
      </c>
      <c r="AX1" s="29" t="s">
        <v>335</v>
      </c>
      <c r="AY1" s="30" t="s">
        <v>287</v>
      </c>
      <c r="AZ1" s="30" t="s">
        <v>275</v>
      </c>
      <c r="BA1" s="29" t="s">
        <v>332</v>
      </c>
      <c r="BB1" s="30" t="s">
        <v>331</v>
      </c>
      <c r="BC1" s="29" t="s">
        <v>419</v>
      </c>
      <c r="BD1" s="29" t="s">
        <v>338</v>
      </c>
      <c r="BE1" s="30" t="s">
        <v>397</v>
      </c>
      <c r="BF1" s="30" t="s">
        <v>398</v>
      </c>
      <c r="BG1" s="30" t="s">
        <v>285</v>
      </c>
      <c r="BH1" s="30" t="s">
        <v>333</v>
      </c>
      <c r="BI1" s="30" t="s">
        <v>399</v>
      </c>
      <c r="BJ1" s="30" t="s">
        <v>400</v>
      </c>
      <c r="BK1" s="30" t="s">
        <v>401</v>
      </c>
      <c r="BL1" s="29" t="s">
        <v>389</v>
      </c>
      <c r="BM1" s="29" t="s">
        <v>390</v>
      </c>
      <c r="BN1" s="29" t="s">
        <v>402</v>
      </c>
      <c r="BO1" s="29" t="s">
        <v>406</v>
      </c>
      <c r="BP1" s="32" t="s">
        <v>391</v>
      </c>
      <c r="BQ1" s="1" t="s">
        <v>36</v>
      </c>
      <c r="BR1" s="27" t="s">
        <v>413</v>
      </c>
      <c r="BS1" s="27" t="s">
        <v>414</v>
      </c>
      <c r="BT1" s="27" t="s">
        <v>415</v>
      </c>
      <c r="BU1" s="27" t="s">
        <v>416</v>
      </c>
      <c r="BV1" s="27" t="s">
        <v>417</v>
      </c>
      <c r="BW1" s="1" t="s">
        <v>40</v>
      </c>
      <c r="BX1" s="1" t="s">
        <v>41</v>
      </c>
      <c r="BY1" s="1" t="s">
        <v>37</v>
      </c>
      <c r="BZ1" s="1" t="s">
        <v>38</v>
      </c>
    </row>
    <row r="2" spans="1:78" x14ac:dyDescent="0.2">
      <c r="A2" s="3">
        <v>6</v>
      </c>
      <c r="B2" s="3" t="s">
        <v>126</v>
      </c>
      <c r="C2" s="9">
        <v>44276</v>
      </c>
      <c r="D2" s="3" t="s">
        <v>20</v>
      </c>
      <c r="E2" s="4" t="s">
        <v>16</v>
      </c>
      <c r="F2" s="4" t="s">
        <v>151</v>
      </c>
      <c r="G2" s="4" t="s">
        <v>154</v>
      </c>
      <c r="H2" s="6">
        <v>1.024</v>
      </c>
      <c r="I2" s="6">
        <v>6.87</v>
      </c>
      <c r="J2" s="6">
        <v>36.4</v>
      </c>
      <c r="K2" s="6">
        <v>47.7</v>
      </c>
      <c r="L2" s="6">
        <v>15.9</v>
      </c>
      <c r="M2" s="4" t="s">
        <v>0</v>
      </c>
      <c r="N2" s="4" t="s">
        <v>151</v>
      </c>
      <c r="O2" s="3">
        <v>40</v>
      </c>
      <c r="P2" s="4" t="s">
        <v>28</v>
      </c>
      <c r="Q2" s="4" t="s">
        <v>171</v>
      </c>
      <c r="R2" s="4" t="s">
        <v>164</v>
      </c>
      <c r="S2" s="17" t="s">
        <v>324</v>
      </c>
      <c r="T2" s="5" t="s">
        <v>15</v>
      </c>
      <c r="U2" s="4" t="s">
        <v>35</v>
      </c>
      <c r="V2" s="4">
        <v>4</v>
      </c>
      <c r="W2" s="4">
        <v>0.8</v>
      </c>
      <c r="X2" s="3">
        <v>0.70499999999999996</v>
      </c>
      <c r="Y2" s="6">
        <v>0.115</v>
      </c>
      <c r="Z2" s="19">
        <v>20.7</v>
      </c>
      <c r="AA2" s="3">
        <v>1.3140000000000001</v>
      </c>
      <c r="AB2" s="4" t="s">
        <v>11</v>
      </c>
      <c r="AC2" s="4">
        <v>3</v>
      </c>
      <c r="AD2" s="4">
        <v>0.3</v>
      </c>
      <c r="AE2" s="21">
        <v>161</v>
      </c>
      <c r="AF2" s="4">
        <v>6</v>
      </c>
      <c r="AG2" s="4" t="s">
        <v>114</v>
      </c>
      <c r="AH2" s="3">
        <v>15</v>
      </c>
      <c r="AI2" s="19">
        <v>11.8</v>
      </c>
      <c r="AJ2" s="19">
        <v>7</v>
      </c>
      <c r="AK2" s="20">
        <f>Mines_4411!$AI2/Mines_4411!$AJ2</f>
        <v>1.6857142857142857</v>
      </c>
      <c r="AL2" s="4" t="s">
        <v>39</v>
      </c>
      <c r="AM2" s="3">
        <v>1475</v>
      </c>
      <c r="AN2" s="3">
        <v>5</v>
      </c>
      <c r="AO2" s="2" t="s">
        <v>192</v>
      </c>
      <c r="AP2" s="2" t="s">
        <v>145</v>
      </c>
      <c r="AQ2" s="3" t="s">
        <v>145</v>
      </c>
      <c r="AR2" s="3" t="s">
        <v>292</v>
      </c>
      <c r="AS2" s="4" t="s">
        <v>200</v>
      </c>
      <c r="AT2" s="5" t="s">
        <v>200</v>
      </c>
      <c r="AU2" s="4">
        <v>1.0740000000000001</v>
      </c>
      <c r="AV2" s="3">
        <v>0.25600000000000001</v>
      </c>
      <c r="AW2" s="4" t="s">
        <v>145</v>
      </c>
      <c r="AX2" s="4" t="s">
        <v>0</v>
      </c>
      <c r="AY2" s="3">
        <v>80.599999999999994</v>
      </c>
      <c r="AZ2" s="6" t="s">
        <v>277</v>
      </c>
      <c r="BA2" s="4" t="s">
        <v>272</v>
      </c>
      <c r="BB2" s="4">
        <v>32</v>
      </c>
      <c r="BC2" s="3">
        <v>900</v>
      </c>
      <c r="BD2" s="4" t="s">
        <v>341</v>
      </c>
      <c r="BE2" s="7">
        <v>0</v>
      </c>
      <c r="BF2" s="7">
        <v>0</v>
      </c>
      <c r="BG2" s="7">
        <v>0</v>
      </c>
      <c r="BH2" s="4">
        <v>0</v>
      </c>
      <c r="BI2" s="4">
        <v>12</v>
      </c>
      <c r="BJ2" s="4">
        <v>6</v>
      </c>
      <c r="BK2" s="4">
        <v>50</v>
      </c>
      <c r="BL2" s="4" t="s">
        <v>64</v>
      </c>
      <c r="BM2" s="4" t="s">
        <v>0</v>
      </c>
      <c r="BN2" s="4" t="s">
        <v>145</v>
      </c>
      <c r="BO2" s="4" t="s">
        <v>408</v>
      </c>
      <c r="BP2" s="28" t="s">
        <v>386</v>
      </c>
      <c r="BQ2" s="3">
        <v>1.0509999999999999</v>
      </c>
      <c r="BR2" s="3">
        <v>0.122</v>
      </c>
      <c r="BS2" s="8" t="s">
        <v>1</v>
      </c>
      <c r="BT2" s="3" t="s">
        <v>1</v>
      </c>
      <c r="BU2" s="3" t="s">
        <v>1</v>
      </c>
      <c r="BV2" s="3" t="s">
        <v>1</v>
      </c>
      <c r="BW2" s="3" t="s">
        <v>1</v>
      </c>
      <c r="BX2" s="3" t="s">
        <v>1</v>
      </c>
      <c r="BY2" s="3" t="s">
        <v>1</v>
      </c>
      <c r="BZ2" s="3" t="s">
        <v>1</v>
      </c>
    </row>
    <row r="3" spans="1:78" x14ac:dyDescent="0.2">
      <c r="A3" s="3">
        <v>7</v>
      </c>
      <c r="B3" s="3" t="s">
        <v>126</v>
      </c>
      <c r="C3" s="9">
        <v>44284</v>
      </c>
      <c r="D3" s="3" t="s">
        <v>23</v>
      </c>
      <c r="E3" s="4" t="s">
        <v>16</v>
      </c>
      <c r="F3" s="4" t="s">
        <v>151</v>
      </c>
      <c r="G3" s="4" t="s">
        <v>154</v>
      </c>
      <c r="H3" s="6">
        <v>1.024</v>
      </c>
      <c r="I3" s="6">
        <v>6.87</v>
      </c>
      <c r="J3" s="6">
        <v>36.4</v>
      </c>
      <c r="K3" s="6">
        <v>47.7</v>
      </c>
      <c r="L3" s="6">
        <v>15.9</v>
      </c>
      <c r="M3" s="4" t="s">
        <v>0</v>
      </c>
      <c r="N3" s="4" t="s">
        <v>151</v>
      </c>
      <c r="O3" s="3">
        <v>40</v>
      </c>
      <c r="P3" s="4" t="s">
        <v>28</v>
      </c>
      <c r="Q3" s="4" t="s">
        <v>173</v>
      </c>
      <c r="R3" s="4" t="s">
        <v>164</v>
      </c>
      <c r="S3" s="17" t="s">
        <v>324</v>
      </c>
      <c r="T3" s="5" t="s">
        <v>15</v>
      </c>
      <c r="U3" s="4" t="s">
        <v>35</v>
      </c>
      <c r="V3" s="4">
        <v>1</v>
      </c>
      <c r="W3" s="4">
        <v>0.8</v>
      </c>
      <c r="X3" s="3">
        <v>0.81</v>
      </c>
      <c r="Y3" s="6">
        <v>0.115</v>
      </c>
      <c r="Z3" s="19">
        <v>27.1</v>
      </c>
      <c r="AA3" s="3">
        <v>1.3140000000000001</v>
      </c>
      <c r="AB3" s="4" t="s">
        <v>11</v>
      </c>
      <c r="AC3" s="4">
        <v>3</v>
      </c>
      <c r="AD3" s="4">
        <v>0.3</v>
      </c>
      <c r="AE3" s="21">
        <v>161</v>
      </c>
      <c r="AF3" s="4">
        <v>6</v>
      </c>
      <c r="AG3" s="4" t="s">
        <v>114</v>
      </c>
      <c r="AH3" s="3">
        <v>16</v>
      </c>
      <c r="AI3" s="19">
        <v>10.1</v>
      </c>
      <c r="AJ3" s="19">
        <v>5.8</v>
      </c>
      <c r="AK3" s="20">
        <f>Mines_4411!$AI3/Mines_4411!$AJ3</f>
        <v>1.7413793103448276</v>
      </c>
      <c r="AL3" s="4" t="s">
        <v>39</v>
      </c>
      <c r="AM3" s="3">
        <v>1515</v>
      </c>
      <c r="AN3" s="3">
        <v>5</v>
      </c>
      <c r="AO3" s="2" t="s">
        <v>190</v>
      </c>
      <c r="AP3" s="2" t="s">
        <v>145</v>
      </c>
      <c r="AQ3" s="3" t="s">
        <v>145</v>
      </c>
      <c r="AR3" s="3" t="s">
        <v>292</v>
      </c>
      <c r="AS3" s="4" t="s">
        <v>201</v>
      </c>
      <c r="AT3" s="5" t="s">
        <v>201</v>
      </c>
      <c r="AU3" s="4">
        <v>9.7189999999999994</v>
      </c>
      <c r="AV3" s="3">
        <v>0.27700000000000002</v>
      </c>
      <c r="AW3" s="4" t="s">
        <v>145</v>
      </c>
      <c r="AX3" s="4" t="s">
        <v>0</v>
      </c>
      <c r="AY3" s="3">
        <v>12.5</v>
      </c>
      <c r="AZ3" s="6" t="s">
        <v>278</v>
      </c>
      <c r="BA3" s="4" t="s">
        <v>272</v>
      </c>
      <c r="BB3" s="4">
        <v>41</v>
      </c>
      <c r="BC3" s="3">
        <v>900</v>
      </c>
      <c r="BD3" s="4" t="s">
        <v>342</v>
      </c>
      <c r="BE3" s="7">
        <v>0</v>
      </c>
      <c r="BF3" s="7">
        <v>0</v>
      </c>
      <c r="BG3" s="7">
        <v>0</v>
      </c>
      <c r="BH3" s="4">
        <v>0</v>
      </c>
      <c r="BI3" s="4">
        <v>13</v>
      </c>
      <c r="BJ3" s="4">
        <v>5</v>
      </c>
      <c r="BK3" s="4">
        <v>50</v>
      </c>
      <c r="BL3" s="4" t="s">
        <v>64</v>
      </c>
      <c r="BM3" s="4" t="s">
        <v>0</v>
      </c>
      <c r="BN3" s="4" t="s">
        <v>145</v>
      </c>
      <c r="BO3" s="4" t="s">
        <v>409</v>
      </c>
      <c r="BP3" s="28" t="s">
        <v>386</v>
      </c>
      <c r="BQ3" s="3">
        <v>1.0589999999999999</v>
      </c>
      <c r="BR3" s="3">
        <v>0.184</v>
      </c>
      <c r="BS3" s="8" t="s">
        <v>1</v>
      </c>
      <c r="BT3" s="3">
        <v>0.56399999999999995</v>
      </c>
      <c r="BU3" s="3">
        <v>0.626</v>
      </c>
      <c r="BV3" s="3">
        <v>1.19</v>
      </c>
      <c r="BW3" s="3" t="s">
        <v>1</v>
      </c>
      <c r="BX3" s="3" t="s">
        <v>1</v>
      </c>
      <c r="BY3" s="3">
        <v>0.32200000000000001</v>
      </c>
      <c r="BZ3" s="3">
        <v>0.59799999999999998</v>
      </c>
    </row>
    <row r="4" spans="1:78" x14ac:dyDescent="0.2">
      <c r="A4" s="3">
        <v>9</v>
      </c>
      <c r="B4" s="3" t="s">
        <v>126</v>
      </c>
      <c r="C4" s="9">
        <v>44304</v>
      </c>
      <c r="D4" s="3" t="s">
        <v>17</v>
      </c>
      <c r="E4" s="4" t="s">
        <v>4</v>
      </c>
      <c r="F4" s="4" t="s">
        <v>151</v>
      </c>
      <c r="G4" s="4" t="s">
        <v>154</v>
      </c>
      <c r="H4" s="6">
        <v>1.0449999999999999</v>
      </c>
      <c r="I4" s="6">
        <v>6.8</v>
      </c>
      <c r="J4" s="6">
        <v>36.4</v>
      </c>
      <c r="K4" s="6">
        <v>47.7</v>
      </c>
      <c r="L4" s="6">
        <v>15.9</v>
      </c>
      <c r="M4" s="4" t="s">
        <v>0</v>
      </c>
      <c r="N4" s="4" t="s">
        <v>151</v>
      </c>
      <c r="O4" s="3">
        <v>40</v>
      </c>
      <c r="P4" s="4" t="s">
        <v>28</v>
      </c>
      <c r="Q4" s="4" t="s">
        <v>0</v>
      </c>
      <c r="R4" s="4" t="s">
        <v>166</v>
      </c>
      <c r="S4" s="17" t="s">
        <v>324</v>
      </c>
      <c r="T4" s="4" t="s">
        <v>304</v>
      </c>
      <c r="U4" s="4" t="s">
        <v>35</v>
      </c>
      <c r="V4" s="4">
        <v>2</v>
      </c>
      <c r="W4" s="4">
        <v>0.9</v>
      </c>
      <c r="X4" s="3">
        <v>0.72499999999999998</v>
      </c>
      <c r="Y4" s="6">
        <v>0.11749999999999999</v>
      </c>
      <c r="Z4" s="19">
        <v>36.700000000000003</v>
      </c>
      <c r="AA4" s="3">
        <v>1.3140000000000001</v>
      </c>
      <c r="AB4" s="4" t="s">
        <v>11</v>
      </c>
      <c r="AC4" s="4">
        <v>4</v>
      </c>
      <c r="AD4" s="4">
        <v>0.3</v>
      </c>
      <c r="AE4" s="21">
        <v>103</v>
      </c>
      <c r="AF4" s="4">
        <v>6</v>
      </c>
      <c r="AG4" s="4" t="s">
        <v>114</v>
      </c>
      <c r="AH4" s="3">
        <v>20</v>
      </c>
      <c r="AI4" s="19">
        <v>8.1</v>
      </c>
      <c r="AJ4" s="19">
        <v>6.5</v>
      </c>
      <c r="AK4" s="20">
        <f>Mines_4411!$AI4/Mines_4411!$AJ4</f>
        <v>1.2461538461538462</v>
      </c>
      <c r="AL4" s="4" t="s">
        <v>39</v>
      </c>
      <c r="AM4" s="3">
        <v>1515</v>
      </c>
      <c r="AN4" s="3">
        <v>5</v>
      </c>
      <c r="AO4" s="2" t="s">
        <v>190</v>
      </c>
      <c r="AP4" s="2" t="s">
        <v>145</v>
      </c>
      <c r="AQ4" s="3" t="s">
        <v>145</v>
      </c>
      <c r="AR4" s="3" t="s">
        <v>292</v>
      </c>
      <c r="AS4" s="4" t="s">
        <v>202</v>
      </c>
      <c r="AT4" s="5" t="s">
        <v>202</v>
      </c>
      <c r="AU4" s="4">
        <v>0.70299999999999996</v>
      </c>
      <c r="AV4" s="3">
        <v>0.26700000000000002</v>
      </c>
      <c r="AW4" s="4" t="s">
        <v>145</v>
      </c>
      <c r="AX4" s="4" t="s">
        <v>0</v>
      </c>
      <c r="AY4" s="3">
        <v>61.5</v>
      </c>
      <c r="AZ4" s="6" t="s">
        <v>1</v>
      </c>
      <c r="BA4" s="4" t="s">
        <v>272</v>
      </c>
      <c r="BB4" s="4">
        <v>1</v>
      </c>
      <c r="BC4" s="3">
        <v>900</v>
      </c>
      <c r="BD4" s="4" t="s">
        <v>342</v>
      </c>
      <c r="BE4" s="7">
        <v>11</v>
      </c>
      <c r="BF4" s="7">
        <v>11</v>
      </c>
      <c r="BG4" s="7">
        <v>0</v>
      </c>
      <c r="BH4" s="4">
        <v>0</v>
      </c>
      <c r="BI4" s="4">
        <v>70</v>
      </c>
      <c r="BJ4" s="4">
        <v>25</v>
      </c>
      <c r="BK4" s="4">
        <v>50</v>
      </c>
      <c r="BL4" s="4" t="s">
        <v>64</v>
      </c>
      <c r="BM4" s="4" t="s">
        <v>0</v>
      </c>
      <c r="BN4" s="4" t="s">
        <v>145</v>
      </c>
      <c r="BO4" s="4" t="s">
        <v>410</v>
      </c>
      <c r="BP4" s="28" t="s">
        <v>386</v>
      </c>
      <c r="BQ4" s="3">
        <v>0.94299999999999995</v>
      </c>
      <c r="BR4" s="3">
        <v>5.3999999999999999E-2</v>
      </c>
      <c r="BS4" s="8">
        <v>0.16700000000000001</v>
      </c>
      <c r="BT4" s="3">
        <v>0.56999999999999995</v>
      </c>
      <c r="BU4" s="3">
        <v>7.7160000000000002</v>
      </c>
      <c r="BV4" s="3">
        <v>8.2859999999999996</v>
      </c>
      <c r="BW4" s="3">
        <v>0.06</v>
      </c>
      <c r="BX4" s="3">
        <v>0.27</v>
      </c>
      <c r="BY4" s="3">
        <v>0.33500000000000002</v>
      </c>
      <c r="BZ4" s="3">
        <v>1.077</v>
      </c>
    </row>
    <row r="5" spans="1:78" x14ac:dyDescent="0.2">
      <c r="A5" s="3">
        <v>10</v>
      </c>
      <c r="B5" s="3" t="s">
        <v>126</v>
      </c>
      <c r="C5" s="9">
        <v>44318</v>
      </c>
      <c r="D5" s="3" t="s">
        <v>21</v>
      </c>
      <c r="E5" s="4" t="s">
        <v>16</v>
      </c>
      <c r="F5" s="4" t="s">
        <v>151</v>
      </c>
      <c r="G5" s="4" t="s">
        <v>154</v>
      </c>
      <c r="H5" s="6">
        <v>1.024</v>
      </c>
      <c r="I5" s="6">
        <v>6.87</v>
      </c>
      <c r="J5" s="6">
        <v>36.4</v>
      </c>
      <c r="K5" s="6">
        <v>47.7</v>
      </c>
      <c r="L5" s="6">
        <v>15.9</v>
      </c>
      <c r="M5" s="4" t="s">
        <v>0</v>
      </c>
      <c r="N5" s="4" t="s">
        <v>151</v>
      </c>
      <c r="O5" s="3">
        <v>40</v>
      </c>
      <c r="P5" s="4" t="s">
        <v>28</v>
      </c>
      <c r="Q5" s="4" t="s">
        <v>171</v>
      </c>
      <c r="R5" s="4" t="s">
        <v>164</v>
      </c>
      <c r="S5" s="17" t="s">
        <v>324</v>
      </c>
      <c r="T5" s="5" t="s">
        <v>15</v>
      </c>
      <c r="U5" s="4" t="s">
        <v>35</v>
      </c>
      <c r="V5" s="4">
        <v>5</v>
      </c>
      <c r="W5" s="4">
        <v>0.8</v>
      </c>
      <c r="X5" s="3">
        <v>0.79500000000000004</v>
      </c>
      <c r="Y5" s="6">
        <v>0.115</v>
      </c>
      <c r="Z5" s="19">
        <v>26</v>
      </c>
      <c r="AA5" s="3">
        <v>1.3140000000000001</v>
      </c>
      <c r="AB5" s="4" t="s">
        <v>11</v>
      </c>
      <c r="AC5" s="4">
        <v>3</v>
      </c>
      <c r="AD5" s="4">
        <v>0.3</v>
      </c>
      <c r="AE5" s="22">
        <v>161</v>
      </c>
      <c r="AF5" s="4">
        <v>6</v>
      </c>
      <c r="AG5" s="4" t="s">
        <v>114</v>
      </c>
      <c r="AH5" s="3">
        <v>15</v>
      </c>
      <c r="AI5" s="19">
        <v>9.6</v>
      </c>
      <c r="AJ5" s="19">
        <v>6.7</v>
      </c>
      <c r="AK5" s="20">
        <f>Mines_4411!$AI5/Mines_4411!$AJ5</f>
        <v>1.4328358208955223</v>
      </c>
      <c r="AL5" s="4" t="s">
        <v>39</v>
      </c>
      <c r="AM5" s="3">
        <v>1475</v>
      </c>
      <c r="AN5" s="3">
        <v>5</v>
      </c>
      <c r="AO5" s="2" t="s">
        <v>192</v>
      </c>
      <c r="AP5" s="2" t="s">
        <v>145</v>
      </c>
      <c r="AQ5" s="3" t="s">
        <v>145</v>
      </c>
      <c r="AR5" s="3" t="s">
        <v>292</v>
      </c>
      <c r="AS5" s="4" t="s">
        <v>200</v>
      </c>
      <c r="AT5" s="5" t="s">
        <v>200</v>
      </c>
      <c r="AU5" s="4">
        <v>1.0740000000000001</v>
      </c>
      <c r="AV5" s="3">
        <v>0.26400000000000001</v>
      </c>
      <c r="AW5" s="4" t="s">
        <v>145</v>
      </c>
      <c r="AX5" s="4" t="s">
        <v>0</v>
      </c>
      <c r="AY5" s="3">
        <v>80.599999999999994</v>
      </c>
      <c r="AZ5" s="6" t="s">
        <v>278</v>
      </c>
      <c r="BA5" s="4" t="s">
        <v>272</v>
      </c>
      <c r="BB5" s="4">
        <v>32</v>
      </c>
      <c r="BC5" s="3">
        <v>900</v>
      </c>
      <c r="BD5" s="4" t="s">
        <v>341</v>
      </c>
      <c r="BE5" s="7">
        <v>0</v>
      </c>
      <c r="BF5" s="7">
        <v>0</v>
      </c>
      <c r="BG5" s="7">
        <v>0</v>
      </c>
      <c r="BH5" s="4">
        <v>0</v>
      </c>
      <c r="BI5" s="4">
        <v>54</v>
      </c>
      <c r="BJ5" s="4">
        <v>48</v>
      </c>
      <c r="BK5" s="4">
        <v>50</v>
      </c>
      <c r="BL5" s="4" t="s">
        <v>64</v>
      </c>
      <c r="BM5" s="4" t="s">
        <v>0</v>
      </c>
      <c r="BN5" s="4" t="s">
        <v>145</v>
      </c>
      <c r="BO5" s="4" t="s">
        <v>408</v>
      </c>
      <c r="BP5" s="28" t="s">
        <v>386</v>
      </c>
      <c r="BQ5" s="3">
        <v>1.0620000000000001</v>
      </c>
      <c r="BR5" s="3">
        <v>0.13900000000000001</v>
      </c>
      <c r="BS5" s="8">
        <v>0.22800000000000001</v>
      </c>
      <c r="BT5" s="3">
        <v>0.44</v>
      </c>
      <c r="BU5" s="3">
        <v>2.1890000000000001</v>
      </c>
      <c r="BV5" s="3">
        <v>2.629</v>
      </c>
      <c r="BW5" s="3">
        <v>0.08</v>
      </c>
      <c r="BX5" s="3">
        <v>0.34</v>
      </c>
      <c r="BY5" s="3">
        <v>0.38900000000000001</v>
      </c>
      <c r="BZ5" s="3">
        <v>1.3440000000000001</v>
      </c>
    </row>
    <row r="6" spans="1:78" x14ac:dyDescent="0.2">
      <c r="A6" s="3">
        <v>11</v>
      </c>
      <c r="B6" s="3" t="s">
        <v>126</v>
      </c>
      <c r="C6" s="9">
        <v>44339</v>
      </c>
      <c r="D6" s="3" t="s">
        <v>13</v>
      </c>
      <c r="E6" s="4" t="s">
        <v>4</v>
      </c>
      <c r="F6" s="4" t="s">
        <v>151</v>
      </c>
      <c r="G6" s="4" t="s">
        <v>154</v>
      </c>
      <c r="H6" s="6">
        <v>1.0449999999999999</v>
      </c>
      <c r="I6" s="6">
        <v>6.8</v>
      </c>
      <c r="J6" s="6">
        <v>36.4</v>
      </c>
      <c r="K6" s="6">
        <v>47.7</v>
      </c>
      <c r="L6" s="6">
        <v>15.9</v>
      </c>
      <c r="M6" s="4" t="s">
        <v>0</v>
      </c>
      <c r="N6" s="4" t="s">
        <v>151</v>
      </c>
      <c r="O6" s="3">
        <v>40</v>
      </c>
      <c r="P6" s="4" t="s">
        <v>28</v>
      </c>
      <c r="Q6" s="4" t="s">
        <v>0</v>
      </c>
      <c r="R6" s="4" t="s">
        <v>167</v>
      </c>
      <c r="S6" s="17" t="s">
        <v>324</v>
      </c>
      <c r="T6" s="4" t="s">
        <v>306</v>
      </c>
      <c r="U6" s="4" t="s">
        <v>35</v>
      </c>
      <c r="V6" s="4">
        <v>2</v>
      </c>
      <c r="W6" s="4">
        <v>1.105</v>
      </c>
      <c r="X6" s="3">
        <v>1.02</v>
      </c>
      <c r="Y6" s="6">
        <f>4.5/40</f>
        <v>0.1125</v>
      </c>
      <c r="Z6" s="19">
        <v>34.799999999999997</v>
      </c>
      <c r="AA6" s="3">
        <v>1.3140000000000001</v>
      </c>
      <c r="AB6" s="4" t="s">
        <v>11</v>
      </c>
      <c r="AC6" s="4">
        <v>3.5</v>
      </c>
      <c r="AD6" s="4">
        <v>0.3</v>
      </c>
      <c r="AE6" s="22">
        <v>161</v>
      </c>
      <c r="AF6" s="4">
        <v>6</v>
      </c>
      <c r="AG6" s="4" t="s">
        <v>114</v>
      </c>
      <c r="AH6" s="3">
        <v>18</v>
      </c>
      <c r="AI6" s="19">
        <v>13.2</v>
      </c>
      <c r="AJ6" s="19">
        <v>9.1999999999999993</v>
      </c>
      <c r="AK6" s="20">
        <f>Mines_4411!$AI6/Mines_4411!$AJ6</f>
        <v>1.4347826086956521</v>
      </c>
      <c r="AL6" s="4" t="s">
        <v>39</v>
      </c>
      <c r="AM6" s="3">
        <v>1515</v>
      </c>
      <c r="AN6" s="3">
        <v>5</v>
      </c>
      <c r="AO6" s="2" t="s">
        <v>190</v>
      </c>
      <c r="AP6" s="2" t="s">
        <v>145</v>
      </c>
      <c r="AQ6" s="3" t="s">
        <v>145</v>
      </c>
      <c r="AR6" s="3" t="s">
        <v>292</v>
      </c>
      <c r="AS6" s="4" t="s">
        <v>203</v>
      </c>
      <c r="AT6" s="5" t="s">
        <v>203</v>
      </c>
      <c r="AU6" s="4">
        <v>1.524</v>
      </c>
      <c r="AV6" s="3" t="s">
        <v>1</v>
      </c>
      <c r="AW6" s="4" t="s">
        <v>145</v>
      </c>
      <c r="AX6" s="4" t="s">
        <v>0</v>
      </c>
      <c r="AY6" s="3">
        <v>87</v>
      </c>
      <c r="AZ6" s="6" t="s">
        <v>279</v>
      </c>
      <c r="BA6" s="4" t="s">
        <v>272</v>
      </c>
      <c r="BB6" s="4">
        <v>7</v>
      </c>
      <c r="BC6" s="3">
        <v>900</v>
      </c>
      <c r="BD6" s="4" t="s">
        <v>343</v>
      </c>
      <c r="BE6" s="7">
        <v>0</v>
      </c>
      <c r="BF6" s="7">
        <v>0</v>
      </c>
      <c r="BG6" s="7">
        <v>0</v>
      </c>
      <c r="BH6" s="4">
        <v>0</v>
      </c>
      <c r="BI6" s="4">
        <v>98</v>
      </c>
      <c r="BJ6" s="4">
        <v>9</v>
      </c>
      <c r="BK6" s="4">
        <v>50</v>
      </c>
      <c r="BL6" s="4" t="s">
        <v>64</v>
      </c>
      <c r="BM6" s="4" t="s">
        <v>0</v>
      </c>
      <c r="BN6" s="4" t="s">
        <v>145</v>
      </c>
      <c r="BO6" s="4" t="s">
        <v>409</v>
      </c>
      <c r="BP6" s="28" t="s">
        <v>386</v>
      </c>
      <c r="BQ6" s="3">
        <v>1.0740000000000001</v>
      </c>
      <c r="BR6" s="3">
        <v>0.152</v>
      </c>
      <c r="BS6" s="8">
        <v>0.19800000000000001</v>
      </c>
      <c r="BT6" s="3">
        <v>0.73899999999999999</v>
      </c>
      <c r="BU6" s="3">
        <v>0.81599999999999995</v>
      </c>
      <c r="BV6" s="3">
        <v>1.5549999999999999</v>
      </c>
      <c r="BW6" s="3">
        <v>0.22</v>
      </c>
      <c r="BX6" s="3">
        <v>0.75</v>
      </c>
      <c r="BY6" s="3" t="s">
        <v>1</v>
      </c>
      <c r="BZ6" s="3" t="s">
        <v>1</v>
      </c>
    </row>
    <row r="7" spans="1:78" x14ac:dyDescent="0.2">
      <c r="A7" s="3">
        <v>12</v>
      </c>
      <c r="B7" s="3" t="s">
        <v>126</v>
      </c>
      <c r="C7" s="9">
        <v>44350</v>
      </c>
      <c r="D7" s="3" t="s">
        <v>30</v>
      </c>
      <c r="E7" s="4" t="s">
        <v>16</v>
      </c>
      <c r="F7" s="4" t="s">
        <v>151</v>
      </c>
      <c r="G7" s="4" t="s">
        <v>154</v>
      </c>
      <c r="H7" s="6">
        <v>1.024</v>
      </c>
      <c r="I7" s="6">
        <v>6.87</v>
      </c>
      <c r="J7" s="6">
        <v>36.4</v>
      </c>
      <c r="K7" s="6">
        <v>47.7</v>
      </c>
      <c r="L7" s="6">
        <v>15.9</v>
      </c>
      <c r="M7" s="4" t="s">
        <v>0</v>
      </c>
      <c r="N7" s="4" t="s">
        <v>151</v>
      </c>
      <c r="O7" s="3">
        <v>40</v>
      </c>
      <c r="P7" s="4" t="s">
        <v>28</v>
      </c>
      <c r="Q7" s="4" t="s">
        <v>0</v>
      </c>
      <c r="R7" s="4" t="s">
        <v>164</v>
      </c>
      <c r="S7" s="17" t="s">
        <v>324</v>
      </c>
      <c r="T7" s="5" t="s">
        <v>15</v>
      </c>
      <c r="U7" s="4" t="s">
        <v>43</v>
      </c>
      <c r="V7" s="4">
        <v>1</v>
      </c>
      <c r="W7" s="4">
        <v>1.07</v>
      </c>
      <c r="X7" s="3">
        <v>1.08</v>
      </c>
      <c r="Y7" s="6">
        <f>4.5/40</f>
        <v>0.1125</v>
      </c>
      <c r="Z7" s="19">
        <v>13.4</v>
      </c>
      <c r="AA7" s="3">
        <v>1.3140000000000001</v>
      </c>
      <c r="AB7" s="4" t="s">
        <v>11</v>
      </c>
      <c r="AC7" s="4">
        <v>3</v>
      </c>
      <c r="AD7" s="4">
        <v>0.3</v>
      </c>
      <c r="AE7" s="22">
        <v>161</v>
      </c>
      <c r="AF7" s="4">
        <v>8</v>
      </c>
      <c r="AG7" s="4" t="s">
        <v>114</v>
      </c>
      <c r="AH7" s="3">
        <v>20</v>
      </c>
      <c r="AI7" s="19">
        <v>8.6999999999999993</v>
      </c>
      <c r="AJ7" s="19">
        <v>8</v>
      </c>
      <c r="AK7" s="20">
        <f>Mines_4411!$AI7/Mines_4411!$AJ7</f>
        <v>1.0874999999999999</v>
      </c>
      <c r="AL7" s="4" t="s">
        <v>39</v>
      </c>
      <c r="AM7" s="3">
        <v>1500</v>
      </c>
      <c r="AN7" s="3">
        <v>5</v>
      </c>
      <c r="AO7" s="2" t="s">
        <v>190</v>
      </c>
      <c r="AP7" s="2" t="s">
        <v>145</v>
      </c>
      <c r="AQ7" s="3" t="s">
        <v>145</v>
      </c>
      <c r="AR7" s="3" t="s">
        <v>292</v>
      </c>
      <c r="AS7" s="4" t="s">
        <v>204</v>
      </c>
      <c r="AT7" s="4" t="s">
        <v>204</v>
      </c>
      <c r="AU7" s="4">
        <v>5.1559999999999997</v>
      </c>
      <c r="AV7" s="3" t="s">
        <v>1</v>
      </c>
      <c r="AW7" s="4" t="s">
        <v>145</v>
      </c>
      <c r="AX7" s="4" t="s">
        <v>150</v>
      </c>
      <c r="AY7" s="3">
        <v>85.6</v>
      </c>
      <c r="AZ7" s="6" t="s">
        <v>279</v>
      </c>
      <c r="BA7" s="4" t="s">
        <v>272</v>
      </c>
      <c r="BB7" s="4">
        <v>92</v>
      </c>
      <c r="BC7" s="3">
        <v>900</v>
      </c>
      <c r="BD7" s="4" t="s">
        <v>343</v>
      </c>
      <c r="BE7" s="7">
        <v>0</v>
      </c>
      <c r="BF7" s="7">
        <v>0</v>
      </c>
      <c r="BG7" s="7">
        <v>0</v>
      </c>
      <c r="BH7" s="4">
        <v>0</v>
      </c>
      <c r="BI7" s="4">
        <v>24</v>
      </c>
      <c r="BJ7" s="4">
        <v>20</v>
      </c>
      <c r="BK7" s="4">
        <v>100</v>
      </c>
      <c r="BL7" s="4" t="s">
        <v>64</v>
      </c>
      <c r="BM7" s="4" t="s">
        <v>0</v>
      </c>
      <c r="BN7" s="4" t="s">
        <v>145</v>
      </c>
      <c r="BO7" s="4" t="s">
        <v>407</v>
      </c>
      <c r="BP7" s="28" t="s">
        <v>387</v>
      </c>
      <c r="BQ7" s="3">
        <v>1.04</v>
      </c>
      <c r="BR7" s="3">
        <v>0.13700000000000001</v>
      </c>
      <c r="BS7" s="8">
        <v>0.36699999999999999</v>
      </c>
      <c r="BT7" s="3">
        <v>0.41599999999999998</v>
      </c>
      <c r="BU7" s="3">
        <v>1.1759999999999999</v>
      </c>
      <c r="BV7" s="3">
        <v>1.5920000000000001</v>
      </c>
      <c r="BW7" s="3">
        <v>0.02</v>
      </c>
      <c r="BX7" s="3">
        <v>0.41</v>
      </c>
      <c r="BY7" s="3">
        <v>0.371</v>
      </c>
      <c r="BZ7" s="3">
        <v>1.2889999999999999</v>
      </c>
    </row>
    <row r="8" spans="1:78" x14ac:dyDescent="0.2">
      <c r="A8" s="3">
        <v>13</v>
      </c>
      <c r="B8" s="3" t="s">
        <v>126</v>
      </c>
      <c r="C8" s="9">
        <v>44362</v>
      </c>
      <c r="D8" s="3" t="s">
        <v>42</v>
      </c>
      <c r="E8" s="4" t="s">
        <v>16</v>
      </c>
      <c r="F8" s="4" t="s">
        <v>151</v>
      </c>
      <c r="G8" s="4" t="s">
        <v>154</v>
      </c>
      <c r="H8" s="6">
        <v>1.024</v>
      </c>
      <c r="I8" s="6">
        <v>6.87</v>
      </c>
      <c r="J8" s="6">
        <v>36.4</v>
      </c>
      <c r="K8" s="6">
        <v>47.7</v>
      </c>
      <c r="L8" s="6">
        <v>15.9</v>
      </c>
      <c r="M8" s="4" t="s">
        <v>0</v>
      </c>
      <c r="N8" s="4" t="s">
        <v>151</v>
      </c>
      <c r="O8" s="3">
        <v>40</v>
      </c>
      <c r="P8" s="4" t="s">
        <v>28</v>
      </c>
      <c r="Q8" s="4" t="s">
        <v>0</v>
      </c>
      <c r="R8" s="4" t="s">
        <v>164</v>
      </c>
      <c r="S8" s="17" t="s">
        <v>324</v>
      </c>
      <c r="T8" s="4" t="s">
        <v>307</v>
      </c>
      <c r="U8" s="4" t="s">
        <v>43</v>
      </c>
      <c r="V8" s="4">
        <v>2</v>
      </c>
      <c r="W8" s="4">
        <v>1.07</v>
      </c>
      <c r="X8" s="3">
        <v>0.95</v>
      </c>
      <c r="Y8" s="6">
        <f>4.5/40</f>
        <v>0.1125</v>
      </c>
      <c r="Z8" s="19">
        <v>24</v>
      </c>
      <c r="AA8" s="3">
        <v>1.3140000000000001</v>
      </c>
      <c r="AB8" s="4" t="s">
        <v>11</v>
      </c>
      <c r="AC8" s="4">
        <v>3</v>
      </c>
      <c r="AD8" s="4">
        <v>0.3</v>
      </c>
      <c r="AE8" s="22">
        <v>195</v>
      </c>
      <c r="AF8" s="4">
        <v>8</v>
      </c>
      <c r="AG8" s="4" t="s">
        <v>114</v>
      </c>
      <c r="AH8" s="3">
        <v>20</v>
      </c>
      <c r="AI8" s="19">
        <v>12.2</v>
      </c>
      <c r="AJ8" s="20">
        <v>6.39</v>
      </c>
      <c r="AK8" s="20">
        <f>Mines_4411!$AI8/Mines_4411!$AJ8</f>
        <v>1.9092331768388107</v>
      </c>
      <c r="AL8" s="4" t="s">
        <v>39</v>
      </c>
      <c r="AM8" s="3">
        <v>1500</v>
      </c>
      <c r="AN8" s="3">
        <v>5</v>
      </c>
      <c r="AO8" s="2" t="s">
        <v>190</v>
      </c>
      <c r="AP8" s="2" t="s">
        <v>145</v>
      </c>
      <c r="AQ8" s="3" t="s">
        <v>145</v>
      </c>
      <c r="AR8" s="3" t="s">
        <v>292</v>
      </c>
      <c r="AS8" s="4" t="s">
        <v>205</v>
      </c>
      <c r="AT8" s="4" t="s">
        <v>205</v>
      </c>
      <c r="AU8" s="4">
        <v>2.48</v>
      </c>
      <c r="AV8" s="3" t="s">
        <v>1</v>
      </c>
      <c r="AW8" s="4" t="s">
        <v>145</v>
      </c>
      <c r="AX8" s="4" t="s">
        <v>0</v>
      </c>
      <c r="AY8" s="3">
        <v>86.5</v>
      </c>
      <c r="AZ8" s="6" t="s">
        <v>280</v>
      </c>
      <c r="BA8" s="4" t="s">
        <v>272</v>
      </c>
      <c r="BB8" s="4" t="s">
        <v>1</v>
      </c>
      <c r="BC8" s="3">
        <v>900</v>
      </c>
      <c r="BD8" s="4" t="s">
        <v>344</v>
      </c>
      <c r="BE8" s="7">
        <v>1</v>
      </c>
      <c r="BF8" s="7">
        <v>1</v>
      </c>
      <c r="BG8" s="7">
        <v>0</v>
      </c>
      <c r="BH8" s="4">
        <v>0</v>
      </c>
      <c r="BI8" s="4">
        <v>25</v>
      </c>
      <c r="BJ8" s="4">
        <v>8</v>
      </c>
      <c r="BK8" s="4">
        <v>100</v>
      </c>
      <c r="BL8" s="4" t="s">
        <v>64</v>
      </c>
      <c r="BM8" s="4" t="s">
        <v>0</v>
      </c>
      <c r="BN8" s="4" t="s">
        <v>145</v>
      </c>
      <c r="BO8" s="4" t="s">
        <v>407</v>
      </c>
      <c r="BP8" s="28" t="s">
        <v>387</v>
      </c>
      <c r="BQ8" s="3">
        <v>1.0760000000000001</v>
      </c>
      <c r="BR8" s="3">
        <v>0.23699999999999999</v>
      </c>
      <c r="BS8" s="8">
        <v>0.22700000000000001</v>
      </c>
      <c r="BT8" s="3">
        <v>0.61099999999999999</v>
      </c>
      <c r="BU8" s="3">
        <v>0.46500000000000002</v>
      </c>
      <c r="BV8" s="3">
        <v>1.0760000000000001</v>
      </c>
      <c r="BW8" s="3">
        <v>0.04</v>
      </c>
      <c r="BX8" s="3">
        <v>0.28000000000000003</v>
      </c>
      <c r="BY8" s="3">
        <v>0.29799999999999999</v>
      </c>
      <c r="BZ8" s="3">
        <v>1.129</v>
      </c>
    </row>
    <row r="9" spans="1:78" x14ac:dyDescent="0.2">
      <c r="A9" s="3">
        <v>15</v>
      </c>
      <c r="B9" s="3" t="s">
        <v>126</v>
      </c>
      <c r="C9" s="9">
        <v>44405</v>
      </c>
      <c r="D9" s="3" t="s">
        <v>7</v>
      </c>
      <c r="E9" s="4" t="s">
        <v>4</v>
      </c>
      <c r="F9" s="4" t="s">
        <v>151</v>
      </c>
      <c r="G9" s="4" t="s">
        <v>154</v>
      </c>
      <c r="H9" s="6">
        <v>1.0449999999999999</v>
      </c>
      <c r="I9" s="6">
        <v>6.8</v>
      </c>
      <c r="J9" s="6">
        <v>36.4</v>
      </c>
      <c r="K9" s="6">
        <v>47.7</v>
      </c>
      <c r="L9" s="6">
        <v>15.9</v>
      </c>
      <c r="M9" s="4" t="s">
        <v>0</v>
      </c>
      <c r="N9" s="4" t="s">
        <v>151</v>
      </c>
      <c r="O9" s="3">
        <v>40</v>
      </c>
      <c r="P9" s="4" t="s">
        <v>28</v>
      </c>
      <c r="Q9" s="4" t="s">
        <v>0</v>
      </c>
      <c r="R9" s="4" t="s">
        <v>167</v>
      </c>
      <c r="S9" s="17" t="s">
        <v>324</v>
      </c>
      <c r="T9" s="4" t="s">
        <v>306</v>
      </c>
      <c r="U9" s="4" t="s">
        <v>43</v>
      </c>
      <c r="V9" s="4">
        <v>2</v>
      </c>
      <c r="W9" s="4">
        <v>1.085</v>
      </c>
      <c r="X9" s="3">
        <v>1.01</v>
      </c>
      <c r="Y9" s="6">
        <f>4.5/40</f>
        <v>0.1125</v>
      </c>
      <c r="Z9" s="19">
        <v>24.1</v>
      </c>
      <c r="AA9" s="3">
        <v>1.3140000000000001</v>
      </c>
      <c r="AB9" s="4" t="s">
        <v>45</v>
      </c>
      <c r="AC9" s="4" t="s">
        <v>1</v>
      </c>
      <c r="AD9" s="4" t="s">
        <v>1</v>
      </c>
      <c r="AE9" t="s">
        <v>1</v>
      </c>
      <c r="AF9" s="4" t="s">
        <v>1</v>
      </c>
      <c r="AG9" s="4" t="s">
        <v>1</v>
      </c>
      <c r="AH9" s="3">
        <v>16</v>
      </c>
      <c r="AI9" s="19">
        <v>13.5</v>
      </c>
      <c r="AJ9" s="19">
        <v>9.9</v>
      </c>
      <c r="AK9" s="20">
        <f>Mines_4411!$AI9/Mines_4411!$AJ9</f>
        <v>1.3636363636363635</v>
      </c>
      <c r="AL9" s="4" t="s">
        <v>39</v>
      </c>
      <c r="AM9" s="3">
        <v>1515</v>
      </c>
      <c r="AN9" s="3">
        <v>5</v>
      </c>
      <c r="AO9" s="2" t="s">
        <v>190</v>
      </c>
      <c r="AP9" s="2" t="s">
        <v>145</v>
      </c>
      <c r="AQ9" s="3" t="s">
        <v>145</v>
      </c>
      <c r="AR9" s="3" t="s">
        <v>292</v>
      </c>
      <c r="AS9" s="4" t="s">
        <v>207</v>
      </c>
      <c r="AT9" s="4" t="s">
        <v>207</v>
      </c>
      <c r="AU9" s="4">
        <v>1.415</v>
      </c>
      <c r="AV9" s="3">
        <v>0.27600000000000002</v>
      </c>
      <c r="AW9" s="4" t="s">
        <v>145</v>
      </c>
      <c r="AX9" s="4" t="s">
        <v>0</v>
      </c>
      <c r="AY9" s="3">
        <v>86.8</v>
      </c>
      <c r="AZ9" s="6" t="s">
        <v>281</v>
      </c>
      <c r="BA9" s="4" t="s">
        <v>273</v>
      </c>
      <c r="BB9" s="4">
        <v>77</v>
      </c>
      <c r="BC9" s="3">
        <v>900</v>
      </c>
      <c r="BD9" s="4" t="s">
        <v>345</v>
      </c>
      <c r="BE9" s="7">
        <v>0</v>
      </c>
      <c r="BF9" s="7">
        <v>0</v>
      </c>
      <c r="BG9" s="7">
        <v>0</v>
      </c>
      <c r="BH9" s="4">
        <v>0</v>
      </c>
      <c r="BI9" s="4">
        <v>218</v>
      </c>
      <c r="BJ9" s="4">
        <v>5</v>
      </c>
      <c r="BK9" s="4">
        <v>100</v>
      </c>
      <c r="BL9" s="4" t="s">
        <v>64</v>
      </c>
      <c r="BM9" s="4" t="s">
        <v>0</v>
      </c>
      <c r="BN9" s="4" t="s">
        <v>145</v>
      </c>
      <c r="BO9" s="4" t="s">
        <v>407</v>
      </c>
      <c r="BP9" s="28" t="s">
        <v>387</v>
      </c>
      <c r="BQ9" s="3">
        <v>1.0549999999999999</v>
      </c>
      <c r="BR9" s="3">
        <v>0.26300000000000001</v>
      </c>
      <c r="BS9" s="8">
        <v>0.26700000000000002</v>
      </c>
      <c r="BT9" s="3">
        <v>0.45300000000000001</v>
      </c>
      <c r="BU9" s="3">
        <v>0.55000000000000004</v>
      </c>
      <c r="BV9" s="3">
        <v>1.0029999999999999</v>
      </c>
      <c r="BW9" s="3">
        <v>0.08</v>
      </c>
      <c r="BX9" s="3">
        <v>0.39</v>
      </c>
      <c r="BY9" s="3">
        <v>0.316</v>
      </c>
      <c r="BZ9" s="3">
        <v>0.92200000000000004</v>
      </c>
    </row>
    <row r="10" spans="1:78" x14ac:dyDescent="0.2">
      <c r="A10" s="3">
        <v>16</v>
      </c>
      <c r="B10" s="3" t="s">
        <v>126</v>
      </c>
      <c r="C10" s="9">
        <v>44411</v>
      </c>
      <c r="D10" s="9" t="s">
        <v>2</v>
      </c>
      <c r="E10" s="4" t="s">
        <v>4</v>
      </c>
      <c r="F10" s="4" t="s">
        <v>151</v>
      </c>
      <c r="G10" s="4" t="s">
        <v>154</v>
      </c>
      <c r="H10" s="6">
        <v>1.0449999999999999</v>
      </c>
      <c r="I10" s="6">
        <v>6.8</v>
      </c>
      <c r="J10" s="6">
        <v>36.4</v>
      </c>
      <c r="K10" s="6">
        <v>47.7</v>
      </c>
      <c r="L10" s="6">
        <v>15.9</v>
      </c>
      <c r="M10" s="4" t="s">
        <v>0</v>
      </c>
      <c r="N10" s="4" t="s">
        <v>151</v>
      </c>
      <c r="O10" s="3">
        <v>40</v>
      </c>
      <c r="P10" s="4" t="s">
        <v>28</v>
      </c>
      <c r="Q10" s="4" t="s">
        <v>172</v>
      </c>
      <c r="R10" s="4" t="s">
        <v>164</v>
      </c>
      <c r="S10" s="17" t="s">
        <v>324</v>
      </c>
      <c r="T10" s="5" t="s">
        <v>15</v>
      </c>
      <c r="U10" s="4" t="s">
        <v>43</v>
      </c>
      <c r="V10" s="4">
        <v>1</v>
      </c>
      <c r="W10" s="4">
        <v>1.0249999999999999</v>
      </c>
      <c r="X10" s="3">
        <v>0.99</v>
      </c>
      <c r="Y10" s="6">
        <f>5.5/40</f>
        <v>0.13750000000000001</v>
      </c>
      <c r="Z10" s="19">
        <v>16.8</v>
      </c>
      <c r="AA10" s="3">
        <v>1.3140000000000001</v>
      </c>
      <c r="AB10" s="4" t="s">
        <v>45</v>
      </c>
      <c r="AC10" s="4" t="s">
        <v>1</v>
      </c>
      <c r="AD10" s="4" t="s">
        <v>1</v>
      </c>
      <c r="AE10" t="s">
        <v>1</v>
      </c>
      <c r="AF10" s="4" t="s">
        <v>1</v>
      </c>
      <c r="AG10" s="4" t="s">
        <v>1</v>
      </c>
      <c r="AH10" s="3">
        <v>12</v>
      </c>
      <c r="AI10" s="19">
        <v>13.2</v>
      </c>
      <c r="AJ10" s="19">
        <v>11.5</v>
      </c>
      <c r="AK10" s="20">
        <f>Mines_4411!$AI10/Mines_4411!$AJ10</f>
        <v>1.1478260869565218</v>
      </c>
      <c r="AL10" s="4" t="s">
        <v>39</v>
      </c>
      <c r="AM10" s="3">
        <v>1515</v>
      </c>
      <c r="AN10" s="3">
        <v>5</v>
      </c>
      <c r="AO10" s="2" t="s">
        <v>190</v>
      </c>
      <c r="AP10" s="2" t="s">
        <v>145</v>
      </c>
      <c r="AQ10" s="3" t="s">
        <v>145</v>
      </c>
      <c r="AR10" s="3" t="s">
        <v>292</v>
      </c>
      <c r="AS10" s="4" t="s">
        <v>208</v>
      </c>
      <c r="AT10" s="4" t="s">
        <v>208</v>
      </c>
      <c r="AU10" s="4">
        <v>1.59</v>
      </c>
      <c r="AV10" s="3">
        <v>0.26100000000000001</v>
      </c>
      <c r="AW10" s="4" t="s">
        <v>145</v>
      </c>
      <c r="AX10" s="4" t="s">
        <v>0</v>
      </c>
      <c r="AY10" s="3">
        <v>84.9</v>
      </c>
      <c r="AZ10" s="6" t="s">
        <v>276</v>
      </c>
      <c r="BA10" s="4" t="s">
        <v>273</v>
      </c>
      <c r="BB10" s="4">
        <v>77</v>
      </c>
      <c r="BC10" s="3">
        <v>900</v>
      </c>
      <c r="BD10" s="4" t="s">
        <v>345</v>
      </c>
      <c r="BE10" s="7">
        <v>0</v>
      </c>
      <c r="BF10" s="7">
        <v>0</v>
      </c>
      <c r="BG10" s="7">
        <v>0</v>
      </c>
      <c r="BH10" s="4">
        <v>0</v>
      </c>
      <c r="BI10" s="4">
        <v>258</v>
      </c>
      <c r="BJ10" s="4">
        <v>11</v>
      </c>
      <c r="BK10" s="4">
        <v>100</v>
      </c>
      <c r="BL10" s="4" t="s">
        <v>64</v>
      </c>
      <c r="BM10" s="4" t="s">
        <v>0</v>
      </c>
      <c r="BN10" s="4" t="s">
        <v>145</v>
      </c>
      <c r="BO10" s="4" t="s">
        <v>410</v>
      </c>
      <c r="BP10" s="28" t="s">
        <v>387</v>
      </c>
      <c r="BQ10" s="3">
        <v>1.0660000000000001</v>
      </c>
      <c r="BR10" s="3">
        <v>0.21</v>
      </c>
      <c r="BS10" s="8">
        <v>0.19700000000000001</v>
      </c>
      <c r="BT10" s="3">
        <v>0.53500000000000003</v>
      </c>
      <c r="BU10" s="3">
        <v>0.69</v>
      </c>
      <c r="BV10" s="3">
        <v>1.2250000000000001</v>
      </c>
      <c r="BW10" s="3">
        <v>0.05</v>
      </c>
      <c r="BX10" s="3">
        <v>0.42</v>
      </c>
      <c r="BY10" s="3">
        <v>0.35199999999999998</v>
      </c>
      <c r="BZ10" s="3">
        <v>1.105</v>
      </c>
    </row>
    <row r="11" spans="1:78" x14ac:dyDescent="0.2">
      <c r="A11" s="3">
        <v>17</v>
      </c>
      <c r="B11" s="3" t="s">
        <v>126</v>
      </c>
      <c r="C11" s="9">
        <v>44423</v>
      </c>
      <c r="D11" s="3" t="s">
        <v>47</v>
      </c>
      <c r="E11" s="4" t="s">
        <v>16</v>
      </c>
      <c r="F11" s="4" t="s">
        <v>151</v>
      </c>
      <c r="G11" s="4" t="s">
        <v>154</v>
      </c>
      <c r="H11" s="6">
        <v>1.024</v>
      </c>
      <c r="I11" s="6">
        <v>6.87</v>
      </c>
      <c r="J11" s="6">
        <v>36.4</v>
      </c>
      <c r="K11" s="6">
        <v>47.7</v>
      </c>
      <c r="L11" s="6">
        <v>15.9</v>
      </c>
      <c r="M11" s="4" t="s">
        <v>0</v>
      </c>
      <c r="N11" s="4" t="s">
        <v>151</v>
      </c>
      <c r="O11" s="3">
        <v>40</v>
      </c>
      <c r="P11" s="4" t="s">
        <v>44</v>
      </c>
      <c r="Q11" s="4" t="s">
        <v>0</v>
      </c>
      <c r="R11" s="4" t="s">
        <v>164</v>
      </c>
      <c r="S11" s="17" t="s">
        <v>325</v>
      </c>
      <c r="T11" s="4" t="s">
        <v>308</v>
      </c>
      <c r="U11" s="4" t="s">
        <v>35</v>
      </c>
      <c r="V11" s="4">
        <v>2</v>
      </c>
      <c r="W11" s="4">
        <v>0.8</v>
      </c>
      <c r="X11" s="3">
        <v>0.71499999999999997</v>
      </c>
      <c r="Y11" s="6">
        <v>0.125</v>
      </c>
      <c r="Z11" s="19">
        <v>24.2</v>
      </c>
      <c r="AA11" s="3">
        <v>0.85899999999999999</v>
      </c>
      <c r="AB11" s="4" t="s">
        <v>11</v>
      </c>
      <c r="AC11" s="4">
        <v>5</v>
      </c>
      <c r="AD11" s="4">
        <v>0.3</v>
      </c>
      <c r="AE11" s="22">
        <v>132</v>
      </c>
      <c r="AF11" s="4">
        <v>8</v>
      </c>
      <c r="AG11" s="4" t="s">
        <v>114</v>
      </c>
      <c r="AH11" s="3">
        <v>12</v>
      </c>
      <c r="AI11" s="19">
        <v>15.4</v>
      </c>
      <c r="AJ11" s="19">
        <v>6</v>
      </c>
      <c r="AK11" s="20">
        <f>Mines_4411!$AI11/Mines_4411!$AJ11</f>
        <v>2.5666666666666669</v>
      </c>
      <c r="AL11" s="4" t="s">
        <v>39</v>
      </c>
      <c r="AM11" s="3">
        <v>1500</v>
      </c>
      <c r="AN11" s="3">
        <v>5</v>
      </c>
      <c r="AO11" s="2" t="s">
        <v>190</v>
      </c>
      <c r="AP11" s="2" t="s">
        <v>145</v>
      </c>
      <c r="AQ11" s="3" t="s">
        <v>145</v>
      </c>
      <c r="AR11" s="3" t="s">
        <v>292</v>
      </c>
      <c r="AS11" s="4" t="s">
        <v>209</v>
      </c>
      <c r="AT11" s="5" t="s">
        <v>210</v>
      </c>
      <c r="AU11" s="4">
        <v>4.6150000000000002</v>
      </c>
      <c r="AV11" s="3">
        <v>0.26200000000000001</v>
      </c>
      <c r="AW11" s="4" t="s">
        <v>145</v>
      </c>
      <c r="AX11" s="4" t="s">
        <v>0</v>
      </c>
      <c r="AY11" s="3">
        <v>36</v>
      </c>
      <c r="AZ11" s="6" t="s">
        <v>1</v>
      </c>
      <c r="BA11" s="4" t="s">
        <v>272</v>
      </c>
      <c r="BB11" s="4">
        <v>1</v>
      </c>
      <c r="BC11" s="3">
        <v>900</v>
      </c>
      <c r="BD11" s="4" t="s">
        <v>346</v>
      </c>
      <c r="BE11" s="7">
        <v>11</v>
      </c>
      <c r="BF11" s="7">
        <v>14</v>
      </c>
      <c r="BG11" s="7">
        <v>3</v>
      </c>
      <c r="BH11" s="4">
        <v>0</v>
      </c>
      <c r="BI11" s="4">
        <v>13</v>
      </c>
      <c r="BJ11" s="4">
        <v>9</v>
      </c>
      <c r="BK11" s="4">
        <v>100</v>
      </c>
      <c r="BL11" s="4" t="s">
        <v>64</v>
      </c>
      <c r="BM11" s="4" t="s">
        <v>0</v>
      </c>
      <c r="BN11" s="4" t="s">
        <v>145</v>
      </c>
      <c r="BO11" s="4" t="s">
        <v>407</v>
      </c>
      <c r="BP11" s="28" t="s">
        <v>387</v>
      </c>
      <c r="BQ11" s="3">
        <v>1.038</v>
      </c>
      <c r="BR11" s="3">
        <v>0.193</v>
      </c>
      <c r="BS11" s="8">
        <v>0.26600000000000001</v>
      </c>
      <c r="BT11" s="3">
        <v>0.65900000000000003</v>
      </c>
      <c r="BU11" s="3">
        <v>0.41499999999999998</v>
      </c>
      <c r="BV11" s="3">
        <v>1.0740000000000001</v>
      </c>
      <c r="BW11" s="3">
        <v>0.06</v>
      </c>
      <c r="BX11" s="3">
        <v>0.39</v>
      </c>
      <c r="BY11" s="3">
        <v>0.27100000000000002</v>
      </c>
      <c r="BZ11" s="3">
        <v>0.89500000000000002</v>
      </c>
    </row>
    <row r="12" spans="1:78" x14ac:dyDescent="0.2">
      <c r="A12" s="3">
        <v>18</v>
      </c>
      <c r="B12" s="3" t="s">
        <v>126</v>
      </c>
      <c r="C12" s="9">
        <v>44437</v>
      </c>
      <c r="D12" s="3" t="s">
        <v>48</v>
      </c>
      <c r="E12" s="4" t="s">
        <v>16</v>
      </c>
      <c r="F12" s="4" t="s">
        <v>151</v>
      </c>
      <c r="G12" s="4" t="s">
        <v>154</v>
      </c>
      <c r="H12" s="6">
        <v>1.024</v>
      </c>
      <c r="I12" s="6">
        <v>6.87</v>
      </c>
      <c r="J12" s="6">
        <v>36.4</v>
      </c>
      <c r="K12" s="6">
        <v>47.7</v>
      </c>
      <c r="L12" s="6">
        <v>15.9</v>
      </c>
      <c r="M12" s="4" t="s">
        <v>0</v>
      </c>
      <c r="N12" s="4" t="s">
        <v>151</v>
      </c>
      <c r="O12" s="3">
        <v>40</v>
      </c>
      <c r="P12" s="4" t="s">
        <v>50</v>
      </c>
      <c r="Q12" s="4" t="s">
        <v>0</v>
      </c>
      <c r="R12" s="4" t="s">
        <v>311</v>
      </c>
      <c r="S12" s="17" t="s">
        <v>326</v>
      </c>
      <c r="T12" s="4" t="s">
        <v>29</v>
      </c>
      <c r="U12" s="4" t="s">
        <v>35</v>
      </c>
      <c r="V12" s="4">
        <v>3</v>
      </c>
      <c r="W12" s="4">
        <v>0.8</v>
      </c>
      <c r="X12" s="3">
        <v>0.91</v>
      </c>
      <c r="Y12" s="6">
        <v>0.125</v>
      </c>
      <c r="Z12" s="19">
        <v>20.3</v>
      </c>
      <c r="AA12" s="3">
        <v>0.85899999999999999</v>
      </c>
      <c r="AB12" s="4" t="s">
        <v>11</v>
      </c>
      <c r="AC12" s="4">
        <v>5</v>
      </c>
      <c r="AD12" s="4">
        <v>0.3</v>
      </c>
      <c r="AE12" s="22">
        <v>132</v>
      </c>
      <c r="AF12" s="4">
        <v>8</v>
      </c>
      <c r="AG12" s="4" t="s">
        <v>114</v>
      </c>
      <c r="AH12" s="3">
        <v>12</v>
      </c>
      <c r="AI12" s="19">
        <v>13.5</v>
      </c>
      <c r="AJ12" s="19">
        <v>5.7</v>
      </c>
      <c r="AK12" s="20">
        <f>Mines_4411!$AI12/Mines_4411!$AJ12</f>
        <v>2.3684210526315788</v>
      </c>
      <c r="AL12" s="4" t="s">
        <v>39</v>
      </c>
      <c r="AM12" s="3">
        <v>1500</v>
      </c>
      <c r="AN12" s="3">
        <v>5</v>
      </c>
      <c r="AO12" s="2" t="s">
        <v>190</v>
      </c>
      <c r="AP12" s="2" t="s">
        <v>145</v>
      </c>
      <c r="AQ12" s="3" t="s">
        <v>145</v>
      </c>
      <c r="AR12" s="3" t="s">
        <v>292</v>
      </c>
      <c r="AS12" s="4" t="s">
        <v>209</v>
      </c>
      <c r="AT12" s="5" t="s">
        <v>210</v>
      </c>
      <c r="AU12" s="4">
        <v>4.6150000000000002</v>
      </c>
      <c r="AV12" s="3">
        <v>0.26200000000000001</v>
      </c>
      <c r="AW12" s="4" t="s">
        <v>145</v>
      </c>
      <c r="AX12" s="4" t="s">
        <v>0</v>
      </c>
      <c r="AY12" s="3">
        <v>36</v>
      </c>
      <c r="AZ12" s="6" t="s">
        <v>1</v>
      </c>
      <c r="BA12" s="4" t="s">
        <v>272</v>
      </c>
      <c r="BB12" s="4">
        <v>117</v>
      </c>
      <c r="BC12" s="3">
        <v>900</v>
      </c>
      <c r="BD12" s="4" t="s">
        <v>346</v>
      </c>
      <c r="BE12" s="7">
        <v>11</v>
      </c>
      <c r="BF12" s="7">
        <v>14</v>
      </c>
      <c r="BG12" s="7">
        <v>3</v>
      </c>
      <c r="BH12" s="4">
        <v>0</v>
      </c>
      <c r="BI12" s="4">
        <v>27</v>
      </c>
      <c r="BJ12" s="4">
        <v>23</v>
      </c>
      <c r="BK12" s="4">
        <v>200</v>
      </c>
      <c r="BL12" s="4" t="s">
        <v>64</v>
      </c>
      <c r="BM12" s="4" t="s">
        <v>0</v>
      </c>
      <c r="BN12" s="4" t="s">
        <v>145</v>
      </c>
      <c r="BO12" s="4" t="s">
        <v>407</v>
      </c>
      <c r="BP12" s="28" t="s">
        <v>387</v>
      </c>
      <c r="BQ12" s="3">
        <v>1.0740000000000001</v>
      </c>
      <c r="BR12" s="3">
        <v>0.23899999999999999</v>
      </c>
      <c r="BS12" s="8">
        <v>0.28599999999999998</v>
      </c>
      <c r="BT12" s="3">
        <v>0.438</v>
      </c>
      <c r="BU12" s="3">
        <v>0.57899999999999996</v>
      </c>
      <c r="BV12" s="3">
        <v>1.0169999999999999</v>
      </c>
      <c r="BW12" s="3">
        <v>0.01</v>
      </c>
      <c r="BX12" s="3">
        <v>0.41</v>
      </c>
      <c r="BY12" s="3">
        <v>0.29399999999999998</v>
      </c>
      <c r="BZ12" s="3">
        <v>1.131</v>
      </c>
    </row>
    <row r="13" spans="1:78" x14ac:dyDescent="0.2">
      <c r="A13" s="3">
        <v>19</v>
      </c>
      <c r="B13" s="3" t="s">
        <v>126</v>
      </c>
      <c r="C13" s="9">
        <v>44438</v>
      </c>
      <c r="D13" s="3" t="s">
        <v>31</v>
      </c>
      <c r="E13" s="4" t="s">
        <v>16</v>
      </c>
      <c r="F13" s="4" t="s">
        <v>151</v>
      </c>
      <c r="G13" s="4" t="s">
        <v>154</v>
      </c>
      <c r="H13" s="6">
        <v>1.024</v>
      </c>
      <c r="I13" s="6">
        <v>6.87</v>
      </c>
      <c r="J13" s="6">
        <v>36.4</v>
      </c>
      <c r="K13" s="6">
        <v>47.7</v>
      </c>
      <c r="L13" s="6">
        <v>15.9</v>
      </c>
      <c r="M13" s="4" t="s">
        <v>0</v>
      </c>
      <c r="N13" s="4" t="s">
        <v>151</v>
      </c>
      <c r="O13" s="3">
        <v>40</v>
      </c>
      <c r="P13" s="4" t="s">
        <v>28</v>
      </c>
      <c r="Q13" s="4" t="s">
        <v>0</v>
      </c>
      <c r="R13" s="4" t="s">
        <v>164</v>
      </c>
      <c r="S13" s="17" t="s">
        <v>324</v>
      </c>
      <c r="T13" s="5" t="s">
        <v>15</v>
      </c>
      <c r="U13" s="4" t="s">
        <v>35</v>
      </c>
      <c r="V13" s="4">
        <v>3</v>
      </c>
      <c r="W13" s="4">
        <v>1.0649999999999999</v>
      </c>
      <c r="X13" s="3">
        <v>0.98</v>
      </c>
      <c r="Y13" s="6">
        <f>4/40</f>
        <v>0.1</v>
      </c>
      <c r="Z13" s="19">
        <v>17.2</v>
      </c>
      <c r="AA13" s="3">
        <v>1.3140000000000001</v>
      </c>
      <c r="AB13" s="4" t="s">
        <v>11</v>
      </c>
      <c r="AC13" s="4">
        <v>3</v>
      </c>
      <c r="AD13" s="4">
        <v>0.3</v>
      </c>
      <c r="AE13" s="22">
        <v>161</v>
      </c>
      <c r="AF13" s="4">
        <v>8</v>
      </c>
      <c r="AG13" s="4" t="s">
        <v>114</v>
      </c>
      <c r="AH13" s="3">
        <v>20</v>
      </c>
      <c r="AI13" s="19">
        <v>7.5</v>
      </c>
      <c r="AJ13" s="19">
        <v>7.7410275730000002</v>
      </c>
      <c r="AK13" s="20">
        <f>Mines_4411!$AI13/Mines_4411!$AJ13</f>
        <v>0.96886362040090357</v>
      </c>
      <c r="AL13" s="4" t="s">
        <v>39</v>
      </c>
      <c r="AM13" s="3">
        <v>1500</v>
      </c>
      <c r="AN13" s="3">
        <v>5</v>
      </c>
      <c r="AO13" s="2" t="s">
        <v>190</v>
      </c>
      <c r="AP13" s="2" t="s">
        <v>145</v>
      </c>
      <c r="AQ13" s="3" t="s">
        <v>145</v>
      </c>
      <c r="AR13" s="3" t="s">
        <v>292</v>
      </c>
      <c r="AS13" s="4" t="s">
        <v>204</v>
      </c>
      <c r="AT13" s="4" t="s">
        <v>204</v>
      </c>
      <c r="AU13" s="4">
        <v>5.1559999999999997</v>
      </c>
      <c r="AV13" s="3" t="s">
        <v>1</v>
      </c>
      <c r="AW13" s="4" t="s">
        <v>145</v>
      </c>
      <c r="AX13" s="4" t="s">
        <v>150</v>
      </c>
      <c r="AY13" s="3">
        <v>85.6</v>
      </c>
      <c r="AZ13" s="6" t="s">
        <v>278</v>
      </c>
      <c r="BA13" s="4" t="s">
        <v>272</v>
      </c>
      <c r="BB13" s="4">
        <v>97</v>
      </c>
      <c r="BC13" s="3">
        <v>900</v>
      </c>
      <c r="BD13" s="4" t="s">
        <v>347</v>
      </c>
      <c r="BE13" s="7">
        <v>0</v>
      </c>
      <c r="BF13" s="7">
        <v>0</v>
      </c>
      <c r="BG13" s="7">
        <v>0</v>
      </c>
      <c r="BH13" s="4">
        <v>1</v>
      </c>
      <c r="BI13" s="4">
        <v>112</v>
      </c>
      <c r="BJ13" s="4">
        <v>103</v>
      </c>
      <c r="BK13" s="4">
        <v>200</v>
      </c>
      <c r="BL13" s="4" t="s">
        <v>46</v>
      </c>
      <c r="BM13" s="4" t="s">
        <v>0</v>
      </c>
      <c r="BN13" s="4" t="s">
        <v>145</v>
      </c>
      <c r="BO13" s="4" t="s">
        <v>407</v>
      </c>
      <c r="BP13" s="28" t="s">
        <v>387</v>
      </c>
      <c r="BQ13" s="3">
        <v>1.0189999999999999</v>
      </c>
      <c r="BR13" s="3">
        <v>0.11899999999999999</v>
      </c>
      <c r="BS13" s="8" t="s">
        <v>1</v>
      </c>
      <c r="BT13" s="3">
        <v>0.36599999999999999</v>
      </c>
      <c r="BU13" s="3">
        <v>1.26</v>
      </c>
      <c r="BV13" s="3">
        <v>1.6259999999999999</v>
      </c>
      <c r="BW13" s="3" t="s">
        <v>1</v>
      </c>
      <c r="BX13" s="3" t="s">
        <v>1</v>
      </c>
      <c r="BY13" s="3" t="s">
        <v>1</v>
      </c>
      <c r="BZ13" s="3" t="s">
        <v>1</v>
      </c>
    </row>
    <row r="14" spans="1:78" x14ac:dyDescent="0.2">
      <c r="A14" s="3">
        <v>20</v>
      </c>
      <c r="B14" s="3" t="s">
        <v>126</v>
      </c>
      <c r="C14" s="9">
        <v>44452</v>
      </c>
      <c r="D14" s="3" t="s">
        <v>25</v>
      </c>
      <c r="E14" s="4" t="s">
        <v>16</v>
      </c>
      <c r="F14" s="4" t="s">
        <v>151</v>
      </c>
      <c r="G14" s="4" t="s">
        <v>154</v>
      </c>
      <c r="H14" s="6">
        <v>1.024</v>
      </c>
      <c r="I14" s="6">
        <v>6.87</v>
      </c>
      <c r="J14" s="6">
        <v>36.4</v>
      </c>
      <c r="K14" s="6">
        <v>47.7</v>
      </c>
      <c r="L14" s="6">
        <v>15.9</v>
      </c>
      <c r="M14" s="4" t="s">
        <v>0</v>
      </c>
      <c r="N14" s="4" t="s">
        <v>151</v>
      </c>
      <c r="O14" s="3">
        <v>40</v>
      </c>
      <c r="P14" s="4" t="s">
        <v>28</v>
      </c>
      <c r="Q14" s="4" t="s">
        <v>173</v>
      </c>
      <c r="R14" s="4" t="s">
        <v>164</v>
      </c>
      <c r="S14" s="17" t="s">
        <v>324</v>
      </c>
      <c r="T14" s="5" t="s">
        <v>15</v>
      </c>
      <c r="U14" s="4" t="s">
        <v>35</v>
      </c>
      <c r="V14" s="4">
        <v>3</v>
      </c>
      <c r="W14" s="4">
        <v>0.9</v>
      </c>
      <c r="X14" s="3">
        <v>0.84499999999999997</v>
      </c>
      <c r="Y14" s="6">
        <v>0.115</v>
      </c>
      <c r="Z14" s="19">
        <v>19.7</v>
      </c>
      <c r="AA14" s="3">
        <v>1.3140000000000001</v>
      </c>
      <c r="AB14" s="4" t="s">
        <v>11</v>
      </c>
      <c r="AC14" s="4">
        <v>3</v>
      </c>
      <c r="AD14" s="4">
        <v>0.3</v>
      </c>
      <c r="AE14" s="22">
        <v>161</v>
      </c>
      <c r="AF14" s="4">
        <v>6</v>
      </c>
      <c r="AG14" s="4" t="s">
        <v>114</v>
      </c>
      <c r="AH14" s="3">
        <v>16</v>
      </c>
      <c r="AI14" s="19">
        <v>8.5</v>
      </c>
      <c r="AJ14" s="19">
        <v>6.8</v>
      </c>
      <c r="AK14" s="20">
        <f>Mines_4411!$AI14/Mines_4411!$AJ14</f>
        <v>1.25</v>
      </c>
      <c r="AL14" s="4" t="s">
        <v>39</v>
      </c>
      <c r="AM14" s="3">
        <v>1515</v>
      </c>
      <c r="AN14" s="3">
        <v>5</v>
      </c>
      <c r="AO14" s="2" t="s">
        <v>190</v>
      </c>
      <c r="AP14" s="2" t="s">
        <v>145</v>
      </c>
      <c r="AQ14" s="3" t="s">
        <v>145</v>
      </c>
      <c r="AR14" s="3" t="s">
        <v>292</v>
      </c>
      <c r="AS14" s="4" t="s">
        <v>201</v>
      </c>
      <c r="AT14" s="4" t="s">
        <v>201</v>
      </c>
      <c r="AU14" s="4">
        <v>9.7189999999999994</v>
      </c>
      <c r="AV14" s="3">
        <v>0.27800000000000002</v>
      </c>
      <c r="AW14" s="4" t="s">
        <v>145</v>
      </c>
      <c r="AX14" s="4" t="s">
        <v>0</v>
      </c>
      <c r="AY14" s="3">
        <v>12.5</v>
      </c>
      <c r="AZ14" s="6" t="s">
        <v>278</v>
      </c>
      <c r="BA14" s="4" t="s">
        <v>272</v>
      </c>
      <c r="BB14" s="4">
        <v>41</v>
      </c>
      <c r="BC14" s="3">
        <v>900</v>
      </c>
      <c r="BD14" s="4" t="s">
        <v>342</v>
      </c>
      <c r="BE14" s="7">
        <v>0</v>
      </c>
      <c r="BF14" s="7">
        <v>0</v>
      </c>
      <c r="BG14" s="7">
        <v>0</v>
      </c>
      <c r="BH14" s="4">
        <v>0</v>
      </c>
      <c r="BI14" s="4">
        <v>181</v>
      </c>
      <c r="BJ14" s="4">
        <v>173</v>
      </c>
      <c r="BK14" s="4">
        <v>200</v>
      </c>
      <c r="BL14" s="4" t="s">
        <v>64</v>
      </c>
      <c r="BM14" s="4" t="s">
        <v>0</v>
      </c>
      <c r="BN14" s="4" t="s">
        <v>145</v>
      </c>
      <c r="BO14" s="4" t="s">
        <v>407</v>
      </c>
      <c r="BP14" s="28" t="s">
        <v>387</v>
      </c>
      <c r="BQ14" s="3">
        <v>1.048</v>
      </c>
      <c r="BR14" s="3">
        <v>0.13600000000000001</v>
      </c>
      <c r="BS14" s="8">
        <v>0.27700000000000002</v>
      </c>
      <c r="BT14" s="3">
        <v>0.53100000000000003</v>
      </c>
      <c r="BU14" s="3">
        <v>1.052</v>
      </c>
      <c r="BV14" s="3">
        <v>1.583</v>
      </c>
      <c r="BW14" s="3">
        <v>0.05</v>
      </c>
      <c r="BX14" s="3">
        <v>0.43</v>
      </c>
      <c r="BY14" s="3" t="s">
        <v>1</v>
      </c>
      <c r="BZ14" s="3" t="s">
        <v>1</v>
      </c>
    </row>
    <row r="15" spans="1:78" x14ac:dyDescent="0.2">
      <c r="A15" s="3">
        <v>21</v>
      </c>
      <c r="B15" s="3" t="s">
        <v>126</v>
      </c>
      <c r="C15" s="9">
        <v>44454</v>
      </c>
      <c r="D15" s="3" t="s">
        <v>24</v>
      </c>
      <c r="E15" s="4" t="s">
        <v>16</v>
      </c>
      <c r="F15" s="4" t="s">
        <v>151</v>
      </c>
      <c r="G15" s="4" t="s">
        <v>154</v>
      </c>
      <c r="H15" s="6">
        <v>1.024</v>
      </c>
      <c r="I15" s="6">
        <v>6.87</v>
      </c>
      <c r="J15" s="6">
        <v>36.4</v>
      </c>
      <c r="K15" s="6">
        <v>47.7</v>
      </c>
      <c r="L15" s="6">
        <v>15.9</v>
      </c>
      <c r="M15" s="4" t="s">
        <v>0</v>
      </c>
      <c r="N15" s="4" t="s">
        <v>151</v>
      </c>
      <c r="O15" s="3">
        <v>40</v>
      </c>
      <c r="P15" s="4" t="s">
        <v>28</v>
      </c>
      <c r="Q15" s="4" t="s">
        <v>173</v>
      </c>
      <c r="R15" s="4" t="s">
        <v>164</v>
      </c>
      <c r="S15" s="17" t="s">
        <v>324</v>
      </c>
      <c r="T15" s="5" t="s">
        <v>15</v>
      </c>
      <c r="U15" s="4" t="s">
        <v>35</v>
      </c>
      <c r="V15" s="4">
        <v>2</v>
      </c>
      <c r="W15" s="4">
        <v>0.8</v>
      </c>
      <c r="X15" s="3">
        <v>0.78</v>
      </c>
      <c r="Y15" s="6">
        <v>0.115</v>
      </c>
      <c r="Z15" s="19">
        <v>24.8</v>
      </c>
      <c r="AA15" s="3">
        <v>1.3140000000000001</v>
      </c>
      <c r="AB15" s="4" t="s">
        <v>11</v>
      </c>
      <c r="AC15" s="4">
        <v>3</v>
      </c>
      <c r="AD15" s="4">
        <v>0.3</v>
      </c>
      <c r="AE15" s="22">
        <v>161</v>
      </c>
      <c r="AF15" s="4">
        <v>6</v>
      </c>
      <c r="AG15" s="4" t="s">
        <v>114</v>
      </c>
      <c r="AH15" s="3">
        <v>16</v>
      </c>
      <c r="AI15" s="19">
        <v>10</v>
      </c>
      <c r="AJ15" s="19">
        <v>6.4</v>
      </c>
      <c r="AK15" s="20">
        <f>Mines_4411!$AI15/Mines_4411!$AJ15</f>
        <v>1.5625</v>
      </c>
      <c r="AL15" s="4" t="s">
        <v>39</v>
      </c>
      <c r="AM15" s="3">
        <v>1475</v>
      </c>
      <c r="AN15" s="3">
        <v>5</v>
      </c>
      <c r="AO15" s="2" t="s">
        <v>192</v>
      </c>
      <c r="AP15" s="2" t="s">
        <v>145</v>
      </c>
      <c r="AQ15" s="3" t="s">
        <v>145</v>
      </c>
      <c r="AR15" s="3" t="s">
        <v>292</v>
      </c>
      <c r="AS15" s="4" t="s">
        <v>201</v>
      </c>
      <c r="AT15" s="4" t="s">
        <v>201</v>
      </c>
      <c r="AU15" s="4">
        <v>9.7010000000000005</v>
      </c>
      <c r="AV15" s="3">
        <v>0.27800000000000002</v>
      </c>
      <c r="AW15" s="4" t="s">
        <v>145</v>
      </c>
      <c r="AX15" s="4" t="s">
        <v>0</v>
      </c>
      <c r="AY15" s="3">
        <v>12.5</v>
      </c>
      <c r="AZ15" s="6" t="s">
        <v>278</v>
      </c>
      <c r="BA15" s="4" t="s">
        <v>272</v>
      </c>
      <c r="BB15" s="4">
        <v>41</v>
      </c>
      <c r="BC15" s="3">
        <v>900</v>
      </c>
      <c r="BD15" s="4" t="s">
        <v>342</v>
      </c>
      <c r="BE15" s="7">
        <v>0</v>
      </c>
      <c r="BF15" s="7">
        <v>0</v>
      </c>
      <c r="BG15" s="7">
        <v>0</v>
      </c>
      <c r="BH15" s="4">
        <v>0</v>
      </c>
      <c r="BI15" s="4">
        <v>183</v>
      </c>
      <c r="BJ15" s="4">
        <v>175</v>
      </c>
      <c r="BK15" s="4">
        <v>200</v>
      </c>
      <c r="BL15" s="4" t="s">
        <v>64</v>
      </c>
      <c r="BM15" s="4" t="s">
        <v>0</v>
      </c>
      <c r="BN15" s="4" t="s">
        <v>145</v>
      </c>
      <c r="BO15" s="4" t="s">
        <v>410</v>
      </c>
      <c r="BP15" s="28" t="s">
        <v>387</v>
      </c>
      <c r="BQ15" s="3">
        <v>1.0649999999999999</v>
      </c>
      <c r="BR15" s="3">
        <v>0.13300000000000001</v>
      </c>
      <c r="BS15" s="8">
        <v>0.218</v>
      </c>
      <c r="BT15" s="3">
        <v>0.63400000000000001</v>
      </c>
      <c r="BU15" s="3">
        <v>1.0640000000000001</v>
      </c>
      <c r="BV15" s="3">
        <v>1.698</v>
      </c>
      <c r="BW15" s="3">
        <v>-0.01</v>
      </c>
      <c r="BX15" s="3">
        <v>0.38</v>
      </c>
      <c r="BY15" s="3" t="s">
        <v>1</v>
      </c>
      <c r="BZ15" s="3" t="s">
        <v>1</v>
      </c>
    </row>
    <row r="16" spans="1:78" x14ac:dyDescent="0.2">
      <c r="A16" s="3">
        <v>22</v>
      </c>
      <c r="B16" s="3" t="s">
        <v>126</v>
      </c>
      <c r="C16" s="9">
        <v>44458</v>
      </c>
      <c r="D16" s="3" t="s">
        <v>52</v>
      </c>
      <c r="E16" s="4" t="s">
        <v>16</v>
      </c>
      <c r="F16" s="4" t="s">
        <v>151</v>
      </c>
      <c r="G16" s="4" t="s">
        <v>154</v>
      </c>
      <c r="H16" s="6">
        <v>1.024</v>
      </c>
      <c r="I16" s="6">
        <v>6.87</v>
      </c>
      <c r="J16" s="6">
        <v>36.4</v>
      </c>
      <c r="K16" s="6">
        <v>47.7</v>
      </c>
      <c r="L16" s="6">
        <v>15.9</v>
      </c>
      <c r="M16" s="4" t="s">
        <v>0</v>
      </c>
      <c r="N16" s="4" t="s">
        <v>151</v>
      </c>
      <c r="O16" s="3">
        <v>40</v>
      </c>
      <c r="P16" s="4" t="s">
        <v>50</v>
      </c>
      <c r="Q16" s="4" t="s">
        <v>0</v>
      </c>
      <c r="R16" s="4" t="s">
        <v>164</v>
      </c>
      <c r="S16" s="17" t="s">
        <v>327</v>
      </c>
      <c r="T16" s="5" t="s">
        <v>310</v>
      </c>
      <c r="U16" s="4" t="s">
        <v>35</v>
      </c>
      <c r="V16" s="4">
        <v>2</v>
      </c>
      <c r="W16" s="4">
        <v>0.8</v>
      </c>
      <c r="X16" s="3">
        <v>0.69</v>
      </c>
      <c r="Y16" s="6">
        <v>0.125</v>
      </c>
      <c r="Z16" s="19">
        <v>26.4</v>
      </c>
      <c r="AA16" s="3">
        <v>0.85899999999999999</v>
      </c>
      <c r="AB16" s="4" t="s">
        <v>11</v>
      </c>
      <c r="AC16" s="4">
        <v>4.5</v>
      </c>
      <c r="AD16" s="4">
        <v>0.3</v>
      </c>
      <c r="AE16">
        <v>121</v>
      </c>
      <c r="AF16" s="4">
        <v>8</v>
      </c>
      <c r="AG16" s="4" t="s">
        <v>114</v>
      </c>
      <c r="AH16" s="3">
        <v>7</v>
      </c>
      <c r="AI16" s="19">
        <v>9.6</v>
      </c>
      <c r="AJ16" s="19">
        <v>6.3</v>
      </c>
      <c r="AK16" s="20">
        <f>Mines_4411!$AI16/Mines_4411!$AJ16</f>
        <v>1.5238095238095237</v>
      </c>
      <c r="AL16" s="4" t="s">
        <v>39</v>
      </c>
      <c r="AM16" s="3">
        <v>1500</v>
      </c>
      <c r="AN16" s="3">
        <v>5</v>
      </c>
      <c r="AO16" s="2" t="s">
        <v>190</v>
      </c>
      <c r="AP16" s="2" t="s">
        <v>145</v>
      </c>
      <c r="AQ16" s="3" t="s">
        <v>145</v>
      </c>
      <c r="AR16" s="3" t="s">
        <v>292</v>
      </c>
      <c r="AS16" s="4" t="s">
        <v>211</v>
      </c>
      <c r="AT16" s="4" t="s">
        <v>211</v>
      </c>
      <c r="AU16" s="4">
        <v>3.4910000000000001</v>
      </c>
      <c r="AV16" s="3">
        <v>0.26100000000000001</v>
      </c>
      <c r="AW16" s="4" t="s">
        <v>145</v>
      </c>
      <c r="AX16" s="4" t="s">
        <v>0</v>
      </c>
      <c r="AY16" s="3">
        <v>36</v>
      </c>
      <c r="AZ16" s="6" t="s">
        <v>1</v>
      </c>
      <c r="BA16" s="4" t="s">
        <v>272</v>
      </c>
      <c r="BB16" s="4">
        <v>41</v>
      </c>
      <c r="BC16" s="3">
        <v>900</v>
      </c>
      <c r="BD16" s="4" t="s">
        <v>348</v>
      </c>
      <c r="BE16" s="7">
        <v>4</v>
      </c>
      <c r="BF16" s="7">
        <v>4</v>
      </c>
      <c r="BG16" s="7">
        <v>0</v>
      </c>
      <c r="BH16" s="4">
        <v>0</v>
      </c>
      <c r="BI16" s="4">
        <v>19</v>
      </c>
      <c r="BJ16" s="4">
        <v>5</v>
      </c>
      <c r="BK16" s="4">
        <v>200</v>
      </c>
      <c r="BL16" s="4" t="s">
        <v>46</v>
      </c>
      <c r="BM16" s="4" t="s">
        <v>0</v>
      </c>
      <c r="BN16" s="4" t="s">
        <v>145</v>
      </c>
      <c r="BO16" s="4" t="s">
        <v>410</v>
      </c>
      <c r="BP16" s="28" t="s">
        <v>387</v>
      </c>
      <c r="BQ16" s="3">
        <v>1.042</v>
      </c>
      <c r="BR16" s="3">
        <v>0.214</v>
      </c>
      <c r="BS16" s="8">
        <v>0.32</v>
      </c>
      <c r="BT16" s="3">
        <v>0.41799999999999998</v>
      </c>
      <c r="BU16" s="3">
        <v>0.79700000000000004</v>
      </c>
      <c r="BV16" s="3">
        <v>1.2150000000000001</v>
      </c>
      <c r="BW16" s="3">
        <v>0.06</v>
      </c>
      <c r="BX16" s="3">
        <v>0.39</v>
      </c>
      <c r="BY16" s="3" t="s">
        <v>1</v>
      </c>
      <c r="BZ16" s="3" t="s">
        <v>1</v>
      </c>
    </row>
    <row r="17" spans="1:78" x14ac:dyDescent="0.2">
      <c r="A17" s="3">
        <v>23</v>
      </c>
      <c r="B17" s="3" t="s">
        <v>126</v>
      </c>
      <c r="C17" s="9">
        <v>44458</v>
      </c>
      <c r="D17" s="3" t="s">
        <v>51</v>
      </c>
      <c r="E17" s="4" t="s">
        <v>16</v>
      </c>
      <c r="F17" s="4" t="s">
        <v>151</v>
      </c>
      <c r="G17" s="4" t="s">
        <v>154</v>
      </c>
      <c r="H17" s="6">
        <v>1.024</v>
      </c>
      <c r="I17" s="6">
        <v>6.87</v>
      </c>
      <c r="J17" s="6">
        <v>36.4</v>
      </c>
      <c r="K17" s="6">
        <v>47.7</v>
      </c>
      <c r="L17" s="6">
        <v>15.9</v>
      </c>
      <c r="M17" s="4" t="s">
        <v>0</v>
      </c>
      <c r="N17" s="4" t="s">
        <v>151</v>
      </c>
      <c r="O17" s="3">
        <v>40</v>
      </c>
      <c r="P17" s="4" t="s">
        <v>50</v>
      </c>
      <c r="Q17" s="4" t="s">
        <v>0</v>
      </c>
      <c r="R17" s="4" t="s">
        <v>164</v>
      </c>
      <c r="S17" s="17" t="s">
        <v>325</v>
      </c>
      <c r="T17" s="4" t="s">
        <v>309</v>
      </c>
      <c r="U17" s="4" t="s">
        <v>35</v>
      </c>
      <c r="V17" s="4">
        <v>1</v>
      </c>
      <c r="W17" s="4">
        <v>0.8</v>
      </c>
      <c r="X17" s="3">
        <v>0.85</v>
      </c>
      <c r="Y17" s="6">
        <v>0.125</v>
      </c>
      <c r="Z17" s="19">
        <v>17.5</v>
      </c>
      <c r="AA17" s="3">
        <v>0.85899999999999999</v>
      </c>
      <c r="AB17" s="4" t="s">
        <v>11</v>
      </c>
      <c r="AC17" s="4">
        <v>4.5</v>
      </c>
      <c r="AD17" s="4">
        <v>0.3</v>
      </c>
      <c r="AE17" s="4">
        <v>121</v>
      </c>
      <c r="AF17" s="4">
        <v>8</v>
      </c>
      <c r="AG17" s="4" t="s">
        <v>114</v>
      </c>
      <c r="AH17" s="3">
        <v>7</v>
      </c>
      <c r="AI17" s="19">
        <v>9.6999999999999993</v>
      </c>
      <c r="AJ17" s="19">
        <v>6.2</v>
      </c>
      <c r="AK17" s="20">
        <f>Mines_4411!$AI17/Mines_4411!$AJ17</f>
        <v>1.564516129032258</v>
      </c>
      <c r="AL17" s="4" t="s">
        <v>39</v>
      </c>
      <c r="AM17" s="3">
        <v>1500</v>
      </c>
      <c r="AN17" s="3">
        <v>5</v>
      </c>
      <c r="AO17" s="2" t="s">
        <v>190</v>
      </c>
      <c r="AP17" s="2" t="s">
        <v>145</v>
      </c>
      <c r="AQ17" s="3" t="s">
        <v>145</v>
      </c>
      <c r="AR17" s="3" t="s">
        <v>292</v>
      </c>
      <c r="AS17" s="4" t="s">
        <v>211</v>
      </c>
      <c r="AT17" s="4" t="s">
        <v>211</v>
      </c>
      <c r="AU17" s="4">
        <v>3.4910000000000001</v>
      </c>
      <c r="AV17" s="3">
        <v>0.26700000000000002</v>
      </c>
      <c r="AW17" s="4" t="s">
        <v>145</v>
      </c>
      <c r="AX17" s="4" t="s">
        <v>0</v>
      </c>
      <c r="AY17" s="3">
        <v>36</v>
      </c>
      <c r="AZ17" s="6" t="s">
        <v>1</v>
      </c>
      <c r="BA17" s="4" t="s">
        <v>272</v>
      </c>
      <c r="BB17" s="4">
        <v>1</v>
      </c>
      <c r="BC17" s="3">
        <v>900</v>
      </c>
      <c r="BD17" s="4" t="s">
        <v>348</v>
      </c>
      <c r="BE17" s="7">
        <v>4</v>
      </c>
      <c r="BF17" s="7">
        <v>4</v>
      </c>
      <c r="BG17" s="7">
        <v>0</v>
      </c>
      <c r="BH17" s="4">
        <v>0</v>
      </c>
      <c r="BI17" s="4">
        <v>19</v>
      </c>
      <c r="BJ17" s="4">
        <v>5</v>
      </c>
      <c r="BK17" s="4">
        <v>200</v>
      </c>
      <c r="BL17" s="4" t="s">
        <v>64</v>
      </c>
      <c r="BM17" s="4" t="s">
        <v>0</v>
      </c>
      <c r="BN17" s="4" t="s">
        <v>145</v>
      </c>
      <c r="BO17" s="4" t="s">
        <v>410</v>
      </c>
      <c r="BP17" s="28" t="s">
        <v>387</v>
      </c>
      <c r="BQ17" s="3">
        <v>1.0469999999999999</v>
      </c>
      <c r="BR17" s="3">
        <v>0.13800000000000001</v>
      </c>
      <c r="BS17" s="8">
        <v>0.25800000000000001</v>
      </c>
      <c r="BT17" s="3">
        <v>0.65600000000000003</v>
      </c>
      <c r="BU17" s="3">
        <v>0.80500000000000005</v>
      </c>
      <c r="BV17" s="3">
        <v>1.4610000000000001</v>
      </c>
      <c r="BW17" s="3">
        <v>0.05</v>
      </c>
      <c r="BX17" s="3">
        <v>0.54</v>
      </c>
      <c r="BY17" s="3" t="s">
        <v>1</v>
      </c>
      <c r="BZ17" s="3" t="s">
        <v>1</v>
      </c>
    </row>
    <row r="18" spans="1:78" x14ac:dyDescent="0.2">
      <c r="A18" s="3">
        <v>24</v>
      </c>
      <c r="B18" s="3" t="s">
        <v>126</v>
      </c>
      <c r="C18" s="9">
        <v>44462</v>
      </c>
      <c r="D18" s="3" t="s">
        <v>55</v>
      </c>
      <c r="E18" s="4" t="s">
        <v>16</v>
      </c>
      <c r="F18" s="4" t="s">
        <v>151</v>
      </c>
      <c r="G18" s="4" t="s">
        <v>154</v>
      </c>
      <c r="H18" s="6">
        <v>1.024</v>
      </c>
      <c r="I18" s="6">
        <v>6.87</v>
      </c>
      <c r="J18" s="6">
        <v>36.4</v>
      </c>
      <c r="K18" s="6">
        <v>47.7</v>
      </c>
      <c r="L18" s="6">
        <v>15.9</v>
      </c>
      <c r="M18" s="4" t="s">
        <v>0</v>
      </c>
      <c r="N18" s="4" t="s">
        <v>151</v>
      </c>
      <c r="O18" s="3">
        <v>40</v>
      </c>
      <c r="P18" s="4" t="s">
        <v>50</v>
      </c>
      <c r="Q18" s="4" t="s">
        <v>174</v>
      </c>
      <c r="R18" s="4" t="s">
        <v>164</v>
      </c>
      <c r="S18" s="17" t="s">
        <v>324</v>
      </c>
      <c r="T18" s="5" t="s">
        <v>15</v>
      </c>
      <c r="U18" s="4" t="s">
        <v>35</v>
      </c>
      <c r="V18" s="4">
        <v>6</v>
      </c>
      <c r="W18" s="4">
        <v>0.8</v>
      </c>
      <c r="X18" s="3">
        <v>1.01</v>
      </c>
      <c r="Y18" s="6">
        <v>0.125</v>
      </c>
      <c r="Z18" s="19">
        <v>6.5</v>
      </c>
      <c r="AA18" s="3">
        <v>0.85899999999999999</v>
      </c>
      <c r="AB18" s="4" t="s">
        <v>11</v>
      </c>
      <c r="AC18" s="4">
        <v>4.5</v>
      </c>
      <c r="AD18" s="4">
        <v>0.3</v>
      </c>
      <c r="AE18" s="4">
        <v>121</v>
      </c>
      <c r="AF18" s="4">
        <v>8</v>
      </c>
      <c r="AG18" s="4" t="s">
        <v>114</v>
      </c>
      <c r="AH18" s="3">
        <v>7</v>
      </c>
      <c r="AI18" s="19">
        <v>10.5</v>
      </c>
      <c r="AJ18" s="19">
        <v>6.3</v>
      </c>
      <c r="AK18" s="20">
        <f>Mines_4411!$AI18/Mines_4411!$AJ18</f>
        <v>1.6666666666666667</v>
      </c>
      <c r="AL18" s="4" t="s">
        <v>39</v>
      </c>
      <c r="AM18" s="3">
        <v>1500</v>
      </c>
      <c r="AN18" s="3">
        <v>5</v>
      </c>
      <c r="AO18" s="2" t="s">
        <v>190</v>
      </c>
      <c r="AP18" s="2" t="s">
        <v>145</v>
      </c>
      <c r="AQ18" s="3" t="s">
        <v>145</v>
      </c>
      <c r="AR18" s="3" t="s">
        <v>292</v>
      </c>
      <c r="AS18" s="4" t="s">
        <v>211</v>
      </c>
      <c r="AT18" s="4" t="s">
        <v>211</v>
      </c>
      <c r="AU18" s="4">
        <v>3.4910000000000001</v>
      </c>
      <c r="AV18" s="3">
        <v>0.26700000000000002</v>
      </c>
      <c r="AW18" s="4" t="s">
        <v>145</v>
      </c>
      <c r="AX18" s="4" t="s">
        <v>0</v>
      </c>
      <c r="AY18" s="3">
        <v>36</v>
      </c>
      <c r="AZ18" s="6" t="s">
        <v>1</v>
      </c>
      <c r="BA18" s="4" t="s">
        <v>272</v>
      </c>
      <c r="BB18" s="4">
        <v>222</v>
      </c>
      <c r="BC18" s="3">
        <v>900</v>
      </c>
      <c r="BD18" s="4" t="s">
        <v>349</v>
      </c>
      <c r="BE18" s="7">
        <v>4</v>
      </c>
      <c r="BF18" s="7">
        <v>4</v>
      </c>
      <c r="BG18" s="7">
        <v>0</v>
      </c>
      <c r="BH18" s="4">
        <v>0</v>
      </c>
      <c r="BI18" s="4">
        <v>23</v>
      </c>
      <c r="BJ18" s="4">
        <v>2</v>
      </c>
      <c r="BK18" s="4">
        <v>200</v>
      </c>
      <c r="BL18" s="4" t="s">
        <v>64</v>
      </c>
      <c r="BM18" s="4" t="s">
        <v>0</v>
      </c>
      <c r="BN18" s="4" t="s">
        <v>145</v>
      </c>
      <c r="BO18" s="4" t="s">
        <v>410</v>
      </c>
      <c r="BP18" s="28" t="s">
        <v>386</v>
      </c>
      <c r="BQ18" s="3">
        <v>1.073</v>
      </c>
      <c r="BR18" s="3">
        <v>0.129</v>
      </c>
      <c r="BS18" s="8">
        <v>0.27800000000000002</v>
      </c>
      <c r="BT18" s="3">
        <v>0.40100000000000002</v>
      </c>
      <c r="BU18" s="3">
        <v>1.2110000000000001</v>
      </c>
      <c r="BV18" s="3">
        <v>1.6120000000000001</v>
      </c>
      <c r="BW18" s="3">
        <v>0.02</v>
      </c>
      <c r="BX18" s="3">
        <v>0.43</v>
      </c>
      <c r="BY18" s="3" t="s">
        <v>1</v>
      </c>
      <c r="BZ18" s="3" t="s">
        <v>1</v>
      </c>
    </row>
    <row r="19" spans="1:78" x14ac:dyDescent="0.2">
      <c r="A19" s="3">
        <v>25</v>
      </c>
      <c r="B19" s="3" t="s">
        <v>126</v>
      </c>
      <c r="C19" s="9">
        <v>44462</v>
      </c>
      <c r="D19" s="3" t="s">
        <v>26</v>
      </c>
      <c r="E19" s="4" t="s">
        <v>16</v>
      </c>
      <c r="F19" s="4" t="s">
        <v>151</v>
      </c>
      <c r="G19" s="4" t="s">
        <v>154</v>
      </c>
      <c r="H19" s="6">
        <v>1.024</v>
      </c>
      <c r="I19" s="6">
        <v>6.87</v>
      </c>
      <c r="J19" s="6">
        <v>36.4</v>
      </c>
      <c r="K19" s="6">
        <v>47.7</v>
      </c>
      <c r="L19" s="6">
        <v>15.9</v>
      </c>
      <c r="M19" s="4" t="s">
        <v>0</v>
      </c>
      <c r="N19" s="4" t="s">
        <v>151</v>
      </c>
      <c r="O19" s="3">
        <v>40</v>
      </c>
      <c r="P19" s="4" t="s">
        <v>28</v>
      </c>
      <c r="Q19" s="4" t="s">
        <v>173</v>
      </c>
      <c r="R19" s="4" t="s">
        <v>164</v>
      </c>
      <c r="S19" s="17" t="s">
        <v>324</v>
      </c>
      <c r="T19" s="5" t="s">
        <v>15</v>
      </c>
      <c r="U19" s="4" t="s">
        <v>35</v>
      </c>
      <c r="V19" s="4">
        <v>5</v>
      </c>
      <c r="W19" s="4">
        <v>0.8</v>
      </c>
      <c r="X19" s="3">
        <v>0.755</v>
      </c>
      <c r="Y19" s="6">
        <v>0.115</v>
      </c>
      <c r="Z19" s="19">
        <v>3.6</v>
      </c>
      <c r="AA19" s="3">
        <v>1.3140000000000001</v>
      </c>
      <c r="AB19" s="4" t="s">
        <v>11</v>
      </c>
      <c r="AC19" s="4">
        <v>3</v>
      </c>
      <c r="AD19" s="4">
        <v>0.3</v>
      </c>
      <c r="AE19" s="21">
        <v>161</v>
      </c>
      <c r="AF19" s="4">
        <v>6</v>
      </c>
      <c r="AG19" s="4" t="s">
        <v>114</v>
      </c>
      <c r="AH19" s="3">
        <v>16</v>
      </c>
      <c r="AI19" s="19">
        <v>8.6</v>
      </c>
      <c r="AJ19" s="19">
        <v>6.2</v>
      </c>
      <c r="AK19" s="20">
        <f>Mines_4411!$AI19/Mines_4411!$AJ19</f>
        <v>1.3870967741935483</v>
      </c>
      <c r="AL19" s="4" t="s">
        <v>39</v>
      </c>
      <c r="AM19" s="3">
        <v>1475</v>
      </c>
      <c r="AN19" s="3">
        <v>5</v>
      </c>
      <c r="AO19" s="2" t="s">
        <v>192</v>
      </c>
      <c r="AP19" s="2" t="s">
        <v>145</v>
      </c>
      <c r="AQ19" s="3" t="s">
        <v>145</v>
      </c>
      <c r="AR19" s="3" t="s">
        <v>292</v>
      </c>
      <c r="AS19" s="4" t="s">
        <v>201</v>
      </c>
      <c r="AT19" s="4" t="s">
        <v>201</v>
      </c>
      <c r="AU19" s="4">
        <v>9.7010000000000005</v>
      </c>
      <c r="AV19" s="3">
        <v>0.246</v>
      </c>
      <c r="AW19" s="4" t="s">
        <v>145</v>
      </c>
      <c r="AX19" s="4" t="s">
        <v>0</v>
      </c>
      <c r="AY19" s="3">
        <v>12.5</v>
      </c>
      <c r="AZ19" s="6" t="s">
        <v>278</v>
      </c>
      <c r="BA19" s="4" t="s">
        <v>272</v>
      </c>
      <c r="BB19" s="4">
        <v>222</v>
      </c>
      <c r="BC19" s="3">
        <v>900</v>
      </c>
      <c r="BD19" s="4" t="s">
        <v>349</v>
      </c>
      <c r="BE19" s="7">
        <v>0</v>
      </c>
      <c r="BF19" s="7">
        <v>0</v>
      </c>
      <c r="BG19" s="7">
        <v>0</v>
      </c>
      <c r="BH19" s="4">
        <v>0</v>
      </c>
      <c r="BI19" s="4">
        <v>191</v>
      </c>
      <c r="BJ19" s="4">
        <v>2</v>
      </c>
      <c r="BK19" s="4">
        <v>200</v>
      </c>
      <c r="BL19" s="4" t="s">
        <v>46</v>
      </c>
      <c r="BM19" s="4" t="s">
        <v>0</v>
      </c>
      <c r="BN19" s="4" t="s">
        <v>145</v>
      </c>
      <c r="BO19" s="4" t="s">
        <v>410</v>
      </c>
      <c r="BP19" s="28" t="s">
        <v>386</v>
      </c>
      <c r="BQ19" s="3">
        <v>1.0609999999999999</v>
      </c>
      <c r="BR19" s="3">
        <v>9.0999999999999998E-2</v>
      </c>
      <c r="BS19" s="8">
        <v>0.161</v>
      </c>
      <c r="BT19" s="3">
        <v>0.72599999999999998</v>
      </c>
      <c r="BU19" s="3">
        <v>2.2189999999999999</v>
      </c>
      <c r="BV19" s="3">
        <v>2.9449999999999998</v>
      </c>
      <c r="BW19" s="3" t="s">
        <v>1</v>
      </c>
      <c r="BX19" s="3" t="s">
        <v>1</v>
      </c>
      <c r="BY19" s="3" t="s">
        <v>1</v>
      </c>
      <c r="BZ19" s="3" t="s">
        <v>1</v>
      </c>
    </row>
    <row r="20" spans="1:78" x14ac:dyDescent="0.2">
      <c r="A20" s="3">
        <v>26</v>
      </c>
      <c r="B20" s="3" t="s">
        <v>126</v>
      </c>
      <c r="C20" s="9">
        <v>44464</v>
      </c>
      <c r="D20" s="3" t="s">
        <v>53</v>
      </c>
      <c r="E20" s="4" t="s">
        <v>16</v>
      </c>
      <c r="F20" s="4" t="s">
        <v>151</v>
      </c>
      <c r="G20" s="4" t="s">
        <v>154</v>
      </c>
      <c r="H20" s="6">
        <v>1.024</v>
      </c>
      <c r="I20" s="6">
        <v>6.87</v>
      </c>
      <c r="J20" s="6">
        <v>36.4</v>
      </c>
      <c r="K20" s="6">
        <v>47.7</v>
      </c>
      <c r="L20" s="6">
        <v>15.9</v>
      </c>
      <c r="M20" s="4" t="s">
        <v>0</v>
      </c>
      <c r="N20" s="4" t="s">
        <v>151</v>
      </c>
      <c r="O20" s="3">
        <v>40</v>
      </c>
      <c r="P20" s="4" t="s">
        <v>50</v>
      </c>
      <c r="Q20" s="4" t="s">
        <v>0</v>
      </c>
      <c r="R20" s="4" t="s">
        <v>168</v>
      </c>
      <c r="S20" s="17" t="s">
        <v>324</v>
      </c>
      <c r="T20" s="4" t="s">
        <v>312</v>
      </c>
      <c r="U20" s="4" t="s">
        <v>35</v>
      </c>
      <c r="V20" s="4">
        <v>4</v>
      </c>
      <c r="W20" s="4">
        <v>0.8</v>
      </c>
      <c r="X20" s="3">
        <v>1.0149999999999999</v>
      </c>
      <c r="Y20" s="6">
        <v>0.125</v>
      </c>
      <c r="Z20" s="19">
        <v>35.299999999999997</v>
      </c>
      <c r="AA20" s="3">
        <v>0.85899999999999999</v>
      </c>
      <c r="AB20" s="4" t="s">
        <v>11</v>
      </c>
      <c r="AC20" s="4">
        <v>4.5</v>
      </c>
      <c r="AD20" s="4">
        <v>0.3</v>
      </c>
      <c r="AE20" s="4">
        <v>121</v>
      </c>
      <c r="AF20" s="4">
        <v>8</v>
      </c>
      <c r="AG20" s="4" t="s">
        <v>114</v>
      </c>
      <c r="AH20" s="3">
        <v>7</v>
      </c>
      <c r="AI20" s="19">
        <v>11.2</v>
      </c>
      <c r="AJ20" s="19">
        <v>6.1</v>
      </c>
      <c r="AK20" s="20">
        <f>Mines_4411!$AI20/Mines_4411!$AJ20</f>
        <v>1.8360655737704918</v>
      </c>
      <c r="AL20" s="4" t="s">
        <v>39</v>
      </c>
      <c r="AM20" s="3">
        <v>1500</v>
      </c>
      <c r="AN20" s="3">
        <v>5</v>
      </c>
      <c r="AO20" s="2" t="s">
        <v>190</v>
      </c>
      <c r="AP20" s="2" t="s">
        <v>145</v>
      </c>
      <c r="AQ20" s="3" t="s">
        <v>145</v>
      </c>
      <c r="AR20" s="3" t="s">
        <v>292</v>
      </c>
      <c r="AS20" s="4" t="s">
        <v>211</v>
      </c>
      <c r="AT20" s="4" t="s">
        <v>211</v>
      </c>
      <c r="AU20" s="4">
        <v>3.4910000000000001</v>
      </c>
      <c r="AV20" s="3">
        <v>0.26500000000000001</v>
      </c>
      <c r="AW20" s="4" t="s">
        <v>145</v>
      </c>
      <c r="AX20" s="4" t="s">
        <v>0</v>
      </c>
      <c r="AY20" s="3">
        <v>36</v>
      </c>
      <c r="AZ20" s="6" t="s">
        <v>1</v>
      </c>
      <c r="BA20" s="4" t="s">
        <v>273</v>
      </c>
      <c r="BB20" s="4">
        <v>1</v>
      </c>
      <c r="BC20" s="3">
        <v>900</v>
      </c>
      <c r="BD20" s="4" t="s">
        <v>350</v>
      </c>
      <c r="BE20" s="7">
        <v>4</v>
      </c>
      <c r="BF20" s="7">
        <v>4</v>
      </c>
      <c r="BG20" s="7">
        <v>0</v>
      </c>
      <c r="BH20" s="4">
        <v>0</v>
      </c>
      <c r="BI20" s="4">
        <v>25</v>
      </c>
      <c r="BJ20" s="4">
        <v>2</v>
      </c>
      <c r="BK20" s="4">
        <v>200</v>
      </c>
      <c r="BL20" s="4" t="s">
        <v>46</v>
      </c>
      <c r="BM20" s="4" t="s">
        <v>0</v>
      </c>
      <c r="BN20" s="4" t="s">
        <v>145</v>
      </c>
      <c r="BO20" s="4" t="s">
        <v>411</v>
      </c>
      <c r="BP20" s="28" t="s">
        <v>387</v>
      </c>
      <c r="BQ20" s="3">
        <v>1.046</v>
      </c>
      <c r="BR20" s="3">
        <v>0.224</v>
      </c>
      <c r="BS20" s="8">
        <v>0.33</v>
      </c>
      <c r="BT20" s="3">
        <v>0.35799999999999998</v>
      </c>
      <c r="BU20" s="3">
        <v>1.2</v>
      </c>
      <c r="BV20" s="3">
        <v>1.5580000000000001</v>
      </c>
      <c r="BW20" s="3">
        <v>0.05</v>
      </c>
      <c r="BX20" s="3">
        <v>0.33</v>
      </c>
      <c r="BY20" s="3">
        <v>0.252</v>
      </c>
      <c r="BZ20" s="3">
        <v>1.081</v>
      </c>
    </row>
    <row r="21" spans="1:78" x14ac:dyDescent="0.2">
      <c r="A21" s="3">
        <v>27</v>
      </c>
      <c r="B21" s="3" t="s">
        <v>126</v>
      </c>
      <c r="C21" s="9">
        <v>44465</v>
      </c>
      <c r="D21" s="3" t="s">
        <v>54</v>
      </c>
      <c r="E21" s="4" t="s">
        <v>16</v>
      </c>
      <c r="F21" s="4" t="s">
        <v>151</v>
      </c>
      <c r="G21" s="4" t="s">
        <v>154</v>
      </c>
      <c r="H21" s="6">
        <v>1.024</v>
      </c>
      <c r="I21" s="6">
        <v>6.87</v>
      </c>
      <c r="J21" s="6">
        <v>36.4</v>
      </c>
      <c r="K21" s="6">
        <v>47.7</v>
      </c>
      <c r="L21" s="6">
        <v>15.9</v>
      </c>
      <c r="M21" s="4" t="s">
        <v>0</v>
      </c>
      <c r="N21" s="4" t="s">
        <v>151</v>
      </c>
      <c r="O21" s="3">
        <v>40</v>
      </c>
      <c r="P21" s="4" t="s">
        <v>50</v>
      </c>
      <c r="Q21" s="4" t="s">
        <v>0</v>
      </c>
      <c r="R21" s="4" t="s">
        <v>313</v>
      </c>
      <c r="S21" s="17" t="s">
        <v>324</v>
      </c>
      <c r="T21" s="4" t="s">
        <v>314</v>
      </c>
      <c r="U21" s="4" t="s">
        <v>35</v>
      </c>
      <c r="V21" s="4">
        <v>5</v>
      </c>
      <c r="W21" s="4">
        <v>0.8</v>
      </c>
      <c r="X21" s="3">
        <v>1.0149999999999999</v>
      </c>
      <c r="Y21" s="6">
        <v>0.125</v>
      </c>
      <c r="Z21" s="19">
        <v>25.9</v>
      </c>
      <c r="AA21" s="3">
        <v>0.85899999999999999</v>
      </c>
      <c r="AB21" s="4" t="s">
        <v>11</v>
      </c>
      <c r="AC21" s="4">
        <v>4.5</v>
      </c>
      <c r="AD21" s="4">
        <v>0.3</v>
      </c>
      <c r="AE21" s="4">
        <v>121</v>
      </c>
      <c r="AF21" s="4">
        <v>8</v>
      </c>
      <c r="AG21" s="4" t="s">
        <v>114</v>
      </c>
      <c r="AH21" s="3">
        <v>7</v>
      </c>
      <c r="AI21" s="19">
        <v>10.1</v>
      </c>
      <c r="AJ21" s="19">
        <v>6.8</v>
      </c>
      <c r="AK21" s="20">
        <f>Mines_4411!$AI21/Mines_4411!$AJ21</f>
        <v>1.4852941176470589</v>
      </c>
      <c r="AL21" s="4" t="s">
        <v>39</v>
      </c>
      <c r="AM21" s="3">
        <v>1500</v>
      </c>
      <c r="AN21" s="3">
        <v>5</v>
      </c>
      <c r="AO21" s="2" t="s">
        <v>190</v>
      </c>
      <c r="AP21" s="2" t="s">
        <v>145</v>
      </c>
      <c r="AQ21" s="3" t="s">
        <v>145</v>
      </c>
      <c r="AR21" s="3" t="s">
        <v>292</v>
      </c>
      <c r="AS21" s="4" t="s">
        <v>211</v>
      </c>
      <c r="AT21" s="4" t="s">
        <v>211</v>
      </c>
      <c r="AU21" s="4">
        <v>3.4910000000000001</v>
      </c>
      <c r="AV21" s="3">
        <v>0.26400000000000001</v>
      </c>
      <c r="AW21" s="4" t="s">
        <v>145</v>
      </c>
      <c r="AX21" s="4" t="s">
        <v>0</v>
      </c>
      <c r="AY21" s="3">
        <v>36</v>
      </c>
      <c r="AZ21" s="6" t="s">
        <v>1</v>
      </c>
      <c r="BA21" s="4" t="s">
        <v>273</v>
      </c>
      <c r="BB21" s="4">
        <v>1</v>
      </c>
      <c r="BC21" s="3">
        <v>900</v>
      </c>
      <c r="BD21" s="4" t="s">
        <v>350</v>
      </c>
      <c r="BE21" s="7">
        <v>4</v>
      </c>
      <c r="BF21" s="7">
        <v>4</v>
      </c>
      <c r="BG21" s="7">
        <v>0</v>
      </c>
      <c r="BH21" s="4">
        <v>0</v>
      </c>
      <c r="BI21" s="4">
        <v>26</v>
      </c>
      <c r="BJ21" s="4">
        <v>3</v>
      </c>
      <c r="BK21" s="4">
        <v>200</v>
      </c>
      <c r="BL21" s="4" t="s">
        <v>64</v>
      </c>
      <c r="BM21" s="4" t="s">
        <v>0</v>
      </c>
      <c r="BN21" s="4" t="s">
        <v>145</v>
      </c>
      <c r="BO21" s="4" t="s">
        <v>411</v>
      </c>
      <c r="BP21" s="28" t="s">
        <v>387</v>
      </c>
      <c r="BQ21" s="3">
        <v>1.06</v>
      </c>
      <c r="BR21" s="3">
        <v>0.13400000000000001</v>
      </c>
      <c r="BS21" s="8">
        <v>0.248</v>
      </c>
      <c r="BT21" s="3">
        <v>0.57299999999999995</v>
      </c>
      <c r="BU21" s="3">
        <v>1.095</v>
      </c>
      <c r="BV21" s="3">
        <v>1.6679999999999999</v>
      </c>
      <c r="BW21" s="3" t="s">
        <v>1</v>
      </c>
      <c r="BX21" s="3" t="s">
        <v>1</v>
      </c>
      <c r="BY21" s="3" t="s">
        <v>1</v>
      </c>
      <c r="BZ21" s="3" t="s">
        <v>1</v>
      </c>
    </row>
    <row r="22" spans="1:78" x14ac:dyDescent="0.2">
      <c r="A22" s="3">
        <v>28</v>
      </c>
      <c r="B22" s="3" t="s">
        <v>126</v>
      </c>
      <c r="C22" s="9">
        <v>44467</v>
      </c>
      <c r="D22" s="3" t="s">
        <v>49</v>
      </c>
      <c r="E22" s="4" t="s">
        <v>16</v>
      </c>
      <c r="F22" s="4" t="s">
        <v>151</v>
      </c>
      <c r="G22" s="4" t="s">
        <v>154</v>
      </c>
      <c r="H22" s="6">
        <v>1.024</v>
      </c>
      <c r="I22" s="6">
        <v>6.87</v>
      </c>
      <c r="J22" s="6">
        <v>36.4</v>
      </c>
      <c r="K22" s="6">
        <v>47.7</v>
      </c>
      <c r="L22" s="6">
        <v>15.9</v>
      </c>
      <c r="M22" s="4" t="s">
        <v>0</v>
      </c>
      <c r="N22" s="4" t="s">
        <v>151</v>
      </c>
      <c r="O22" s="3">
        <v>40</v>
      </c>
      <c r="P22" s="4" t="s">
        <v>50</v>
      </c>
      <c r="Q22" s="4" t="s">
        <v>151</v>
      </c>
      <c r="R22" s="4" t="s">
        <v>164</v>
      </c>
      <c r="S22" s="17" t="s">
        <v>325</v>
      </c>
      <c r="T22" s="4" t="s">
        <v>308</v>
      </c>
      <c r="U22" s="4" t="s">
        <v>35</v>
      </c>
      <c r="V22" s="4">
        <v>9</v>
      </c>
      <c r="W22" s="4">
        <v>0.8</v>
      </c>
      <c r="X22" s="3">
        <v>0.83</v>
      </c>
      <c r="Y22" s="6">
        <v>0.125</v>
      </c>
      <c r="Z22" s="19">
        <v>17</v>
      </c>
      <c r="AA22" s="3">
        <v>0.85899999999999999</v>
      </c>
      <c r="AB22" s="4" t="s">
        <v>11</v>
      </c>
      <c r="AC22" s="4">
        <v>5</v>
      </c>
      <c r="AD22" s="4">
        <v>0.3</v>
      </c>
      <c r="AE22" s="21">
        <v>132</v>
      </c>
      <c r="AF22" s="4">
        <v>8</v>
      </c>
      <c r="AG22" s="4" t="s">
        <v>114</v>
      </c>
      <c r="AH22" s="3">
        <v>12</v>
      </c>
      <c r="AI22" s="19">
        <v>14.5</v>
      </c>
      <c r="AJ22" s="19">
        <v>5.7</v>
      </c>
      <c r="AK22" s="20">
        <f>Mines_4411!$AI22/Mines_4411!$AJ22</f>
        <v>2.5438596491228069</v>
      </c>
      <c r="AL22" s="4" t="s">
        <v>39</v>
      </c>
      <c r="AM22" s="3">
        <v>1500</v>
      </c>
      <c r="AN22" s="3">
        <v>5</v>
      </c>
      <c r="AO22" s="2" t="s">
        <v>190</v>
      </c>
      <c r="AP22" s="2" t="s">
        <v>145</v>
      </c>
      <c r="AQ22" s="3" t="s">
        <v>145</v>
      </c>
      <c r="AR22" s="3" t="s">
        <v>292</v>
      </c>
      <c r="AS22" s="4" t="s">
        <v>209</v>
      </c>
      <c r="AT22" s="5" t="s">
        <v>210</v>
      </c>
      <c r="AU22" s="4">
        <v>4.6150000000000002</v>
      </c>
      <c r="AV22" s="3">
        <v>0.26</v>
      </c>
      <c r="AW22" s="4" t="s">
        <v>145</v>
      </c>
      <c r="AX22" s="4" t="s">
        <v>0</v>
      </c>
      <c r="AY22" s="3">
        <v>36</v>
      </c>
      <c r="AZ22" s="6" t="s">
        <v>1</v>
      </c>
      <c r="BA22" s="4" t="s">
        <v>272</v>
      </c>
      <c r="BB22" s="4">
        <v>41</v>
      </c>
      <c r="BC22" s="3">
        <v>900</v>
      </c>
      <c r="BD22" s="4" t="s">
        <v>351</v>
      </c>
      <c r="BE22" s="7">
        <v>11</v>
      </c>
      <c r="BF22" s="7">
        <v>14</v>
      </c>
      <c r="BG22" s="7">
        <v>3</v>
      </c>
      <c r="BH22" s="4">
        <v>0</v>
      </c>
      <c r="BI22" s="4">
        <v>57</v>
      </c>
      <c r="BJ22" s="4">
        <v>3</v>
      </c>
      <c r="BK22" s="4">
        <v>200</v>
      </c>
      <c r="BL22" s="4" t="s">
        <v>64</v>
      </c>
      <c r="BM22" s="4" t="s">
        <v>0</v>
      </c>
      <c r="BN22" s="4" t="s">
        <v>145</v>
      </c>
      <c r="BO22" s="4" t="s">
        <v>411</v>
      </c>
      <c r="BP22" s="28" t="s">
        <v>387</v>
      </c>
      <c r="BQ22" s="3">
        <v>1.0880000000000001</v>
      </c>
      <c r="BR22" s="3">
        <v>0.30199999999999999</v>
      </c>
      <c r="BS22" s="8">
        <v>0.28799999999999998</v>
      </c>
      <c r="BT22" s="3">
        <v>0.498</v>
      </c>
      <c r="BU22" s="3">
        <v>0.34100000000000003</v>
      </c>
      <c r="BV22" s="3">
        <v>0.83899999999999997</v>
      </c>
      <c r="BW22" s="3">
        <v>-0.06</v>
      </c>
      <c r="BX22" s="3">
        <v>0.38</v>
      </c>
      <c r="BY22" s="3">
        <v>0.29599999999999999</v>
      </c>
      <c r="BZ22" s="3">
        <v>0.99399999999999999</v>
      </c>
    </row>
    <row r="23" spans="1:78" x14ac:dyDescent="0.2">
      <c r="A23" s="3">
        <v>29</v>
      </c>
      <c r="B23" s="3" t="s">
        <v>126</v>
      </c>
      <c r="C23" s="9">
        <v>44467</v>
      </c>
      <c r="D23" s="3" t="s">
        <v>56</v>
      </c>
      <c r="E23" s="4" t="s">
        <v>16</v>
      </c>
      <c r="F23" s="4" t="s">
        <v>151</v>
      </c>
      <c r="G23" s="4" t="s">
        <v>154</v>
      </c>
      <c r="H23" s="6">
        <v>1.024</v>
      </c>
      <c r="I23" s="6">
        <v>6.87</v>
      </c>
      <c r="J23" s="6">
        <v>36.4</v>
      </c>
      <c r="K23" s="6">
        <v>47.7</v>
      </c>
      <c r="L23" s="6">
        <v>15.9</v>
      </c>
      <c r="M23" s="4" t="s">
        <v>0</v>
      </c>
      <c r="N23" s="4" t="s">
        <v>151</v>
      </c>
      <c r="O23" s="3">
        <v>40</v>
      </c>
      <c r="P23" s="4" t="s">
        <v>50</v>
      </c>
      <c r="Q23" s="4" t="s">
        <v>174</v>
      </c>
      <c r="R23" s="4" t="s">
        <v>164</v>
      </c>
      <c r="S23" s="17" t="s">
        <v>325</v>
      </c>
      <c r="T23" s="4" t="s">
        <v>308</v>
      </c>
      <c r="U23" s="4" t="s">
        <v>35</v>
      </c>
      <c r="V23" s="4">
        <v>9</v>
      </c>
      <c r="W23" s="4">
        <v>0.8</v>
      </c>
      <c r="X23" s="3">
        <v>1.02</v>
      </c>
      <c r="Y23" s="6">
        <v>0.125</v>
      </c>
      <c r="Z23" s="19">
        <v>21</v>
      </c>
      <c r="AA23" s="3">
        <v>0.85899999999999999</v>
      </c>
      <c r="AB23" s="4" t="s">
        <v>11</v>
      </c>
      <c r="AC23" s="4">
        <v>4.5</v>
      </c>
      <c r="AD23" s="4">
        <v>0.3</v>
      </c>
      <c r="AE23" s="4">
        <v>121</v>
      </c>
      <c r="AF23" s="4">
        <v>8</v>
      </c>
      <c r="AG23" s="4" t="s">
        <v>114</v>
      </c>
      <c r="AH23" s="3">
        <v>7</v>
      </c>
      <c r="AI23" s="19">
        <v>10.7</v>
      </c>
      <c r="AJ23" s="19">
        <v>5.9</v>
      </c>
      <c r="AK23" s="20">
        <f>Mines_4411!$AI23/Mines_4411!$AJ23</f>
        <v>1.8135593220338981</v>
      </c>
      <c r="AL23" s="4" t="s">
        <v>39</v>
      </c>
      <c r="AM23" s="3">
        <v>1500</v>
      </c>
      <c r="AN23" s="3">
        <v>5</v>
      </c>
      <c r="AO23" s="2" t="s">
        <v>190</v>
      </c>
      <c r="AP23" s="2" t="s">
        <v>145</v>
      </c>
      <c r="AQ23" s="3" t="s">
        <v>145</v>
      </c>
      <c r="AR23" s="3" t="s">
        <v>292</v>
      </c>
      <c r="AS23" s="4" t="s">
        <v>211</v>
      </c>
      <c r="AT23" s="4" t="s">
        <v>211</v>
      </c>
      <c r="AU23" s="4">
        <v>3.4910000000000001</v>
      </c>
      <c r="AV23" s="3">
        <v>0.25800000000000001</v>
      </c>
      <c r="AW23" s="4" t="s">
        <v>145</v>
      </c>
      <c r="AX23" s="4" t="s">
        <v>0</v>
      </c>
      <c r="AY23" s="3">
        <v>36</v>
      </c>
      <c r="AZ23" s="6" t="s">
        <v>1</v>
      </c>
      <c r="BA23" s="4" t="s">
        <v>272</v>
      </c>
      <c r="BB23" s="4">
        <v>51</v>
      </c>
      <c r="BC23" s="3">
        <v>900</v>
      </c>
      <c r="BD23" s="4" t="s">
        <v>351</v>
      </c>
      <c r="BE23" s="7">
        <v>4</v>
      </c>
      <c r="BF23" s="7">
        <v>4</v>
      </c>
      <c r="BG23" s="7">
        <v>0</v>
      </c>
      <c r="BH23" s="4">
        <v>0</v>
      </c>
      <c r="BI23" s="4">
        <v>28</v>
      </c>
      <c r="BJ23" s="4">
        <v>3</v>
      </c>
      <c r="BK23" s="4">
        <v>200</v>
      </c>
      <c r="BL23" s="4" t="s">
        <v>46</v>
      </c>
      <c r="BM23" s="4" t="s">
        <v>0</v>
      </c>
      <c r="BN23" s="4" t="s">
        <v>145</v>
      </c>
      <c r="BO23" s="4" t="s">
        <v>411</v>
      </c>
      <c r="BP23" s="28" t="s">
        <v>387</v>
      </c>
      <c r="BQ23" s="3">
        <v>1.073</v>
      </c>
      <c r="BR23" s="3">
        <v>0.30299999999999999</v>
      </c>
      <c r="BS23" s="8">
        <v>0.371</v>
      </c>
      <c r="BT23" s="3">
        <v>0.371</v>
      </c>
      <c r="BU23" s="3">
        <v>0.433</v>
      </c>
      <c r="BV23" s="3">
        <v>0.80400000000000005</v>
      </c>
      <c r="BW23" s="3">
        <v>0.05</v>
      </c>
      <c r="BX23" s="3">
        <v>0.33</v>
      </c>
      <c r="BY23" s="3" t="s">
        <v>1</v>
      </c>
      <c r="BZ23" s="3" t="s">
        <v>1</v>
      </c>
    </row>
    <row r="24" spans="1:78" x14ac:dyDescent="0.2">
      <c r="A24" s="3">
        <v>30</v>
      </c>
      <c r="B24" s="3" t="s">
        <v>126</v>
      </c>
      <c r="C24" s="9">
        <v>44472</v>
      </c>
      <c r="D24" s="3" t="s">
        <v>19</v>
      </c>
      <c r="E24" s="4" t="s">
        <v>16</v>
      </c>
      <c r="F24" s="4" t="s">
        <v>151</v>
      </c>
      <c r="G24" s="4" t="s">
        <v>154</v>
      </c>
      <c r="H24" s="6">
        <v>1.024</v>
      </c>
      <c r="I24" s="6">
        <v>6.87</v>
      </c>
      <c r="J24" s="6">
        <v>36.4</v>
      </c>
      <c r="K24" s="6">
        <v>47.7</v>
      </c>
      <c r="L24" s="6">
        <v>15.9</v>
      </c>
      <c r="M24" s="4" t="s">
        <v>0</v>
      </c>
      <c r="N24" s="4" t="s">
        <v>151</v>
      </c>
      <c r="O24" s="3">
        <v>40</v>
      </c>
      <c r="P24" s="4" t="s">
        <v>28</v>
      </c>
      <c r="Q24" s="4" t="s">
        <v>171</v>
      </c>
      <c r="R24" s="4" t="s">
        <v>166</v>
      </c>
      <c r="S24" s="17" t="s">
        <v>324</v>
      </c>
      <c r="T24" s="4" t="s">
        <v>304</v>
      </c>
      <c r="U24" s="4" t="s">
        <v>35</v>
      </c>
      <c r="V24" s="4">
        <v>2</v>
      </c>
      <c r="W24" s="4">
        <v>0.8</v>
      </c>
      <c r="X24" s="3">
        <v>0.8</v>
      </c>
      <c r="Y24" s="6">
        <v>0.115</v>
      </c>
      <c r="Z24" s="19">
        <v>11.5</v>
      </c>
      <c r="AA24" s="3">
        <v>1.3140000000000001</v>
      </c>
      <c r="AB24" s="4" t="s">
        <v>11</v>
      </c>
      <c r="AC24" s="4">
        <v>3</v>
      </c>
      <c r="AD24" s="4">
        <v>0.3</v>
      </c>
      <c r="AE24" s="21">
        <v>161</v>
      </c>
      <c r="AF24" s="4">
        <v>6</v>
      </c>
      <c r="AG24" s="4" t="s">
        <v>114</v>
      </c>
      <c r="AH24" s="3">
        <v>15</v>
      </c>
      <c r="AI24" s="19">
        <v>11.9</v>
      </c>
      <c r="AJ24" s="19">
        <v>7.8</v>
      </c>
      <c r="AK24" s="20">
        <f>Mines_4411!$AI24/Mines_4411!$AJ24</f>
        <v>1.5256410256410258</v>
      </c>
      <c r="AL24" s="4" t="s">
        <v>39</v>
      </c>
      <c r="AM24" s="3">
        <v>1515</v>
      </c>
      <c r="AN24" s="3">
        <v>5</v>
      </c>
      <c r="AO24" s="2" t="s">
        <v>190</v>
      </c>
      <c r="AP24" s="2" t="s">
        <v>145</v>
      </c>
      <c r="AQ24" s="3" t="s">
        <v>145</v>
      </c>
      <c r="AR24" s="3" t="s">
        <v>292</v>
      </c>
      <c r="AS24" s="4" t="s">
        <v>200</v>
      </c>
      <c r="AT24" s="5" t="s">
        <v>201</v>
      </c>
      <c r="AU24" s="4">
        <v>1.083</v>
      </c>
      <c r="AV24" s="3">
        <v>0.26800000000000002</v>
      </c>
      <c r="AW24" s="4" t="s">
        <v>145</v>
      </c>
      <c r="AX24" s="4" t="s">
        <v>0</v>
      </c>
      <c r="AY24" s="3">
        <v>80.599999999999994</v>
      </c>
      <c r="AZ24" s="6" t="s">
        <v>278</v>
      </c>
      <c r="BA24" s="4" t="s">
        <v>272</v>
      </c>
      <c r="BB24" s="4">
        <v>1</v>
      </c>
      <c r="BC24" s="3">
        <v>900</v>
      </c>
      <c r="BD24" s="4" t="s">
        <v>342</v>
      </c>
      <c r="BE24" s="7">
        <v>0</v>
      </c>
      <c r="BF24" s="7">
        <v>0</v>
      </c>
      <c r="BG24" s="7">
        <v>0</v>
      </c>
      <c r="BH24" s="4">
        <v>0</v>
      </c>
      <c r="BI24" s="4">
        <v>201</v>
      </c>
      <c r="BJ24" s="4">
        <v>193</v>
      </c>
      <c r="BK24" s="4">
        <v>200</v>
      </c>
      <c r="BL24" s="4" t="s">
        <v>46</v>
      </c>
      <c r="BM24" s="4" t="s">
        <v>0</v>
      </c>
      <c r="BN24" s="4" t="s">
        <v>145</v>
      </c>
      <c r="BO24" s="4" t="s">
        <v>411</v>
      </c>
      <c r="BP24" s="28" t="s">
        <v>387</v>
      </c>
      <c r="BQ24" s="3">
        <v>1.0780000000000001</v>
      </c>
      <c r="BR24" s="3">
        <v>0.26800000000000002</v>
      </c>
      <c r="BS24" s="8">
        <v>0.33</v>
      </c>
      <c r="BT24" s="3">
        <v>0.39800000000000002</v>
      </c>
      <c r="BU24" s="3">
        <v>0.496</v>
      </c>
      <c r="BV24" s="3">
        <v>0.89400000000000002</v>
      </c>
      <c r="BW24" s="3">
        <v>0.03</v>
      </c>
      <c r="BX24" s="3">
        <v>0.34</v>
      </c>
      <c r="BY24" s="3">
        <v>0.35</v>
      </c>
      <c r="BZ24" s="3">
        <v>1.129</v>
      </c>
    </row>
    <row r="25" spans="1:78" x14ac:dyDescent="0.2">
      <c r="A25" s="3">
        <v>32</v>
      </c>
      <c r="B25" s="3" t="s">
        <v>126</v>
      </c>
      <c r="C25" s="9">
        <v>44487</v>
      </c>
      <c r="D25" s="3" t="s">
        <v>18</v>
      </c>
      <c r="E25" s="4" t="s">
        <v>4</v>
      </c>
      <c r="F25" s="4" t="s">
        <v>151</v>
      </c>
      <c r="G25" s="4" t="s">
        <v>154</v>
      </c>
      <c r="H25" s="6">
        <v>1.0449999999999999</v>
      </c>
      <c r="I25" s="6">
        <v>6.8</v>
      </c>
      <c r="J25" s="6">
        <v>36.4</v>
      </c>
      <c r="K25" s="6">
        <v>47.7</v>
      </c>
      <c r="L25" s="6">
        <v>15.9</v>
      </c>
      <c r="M25" s="4" t="s">
        <v>0</v>
      </c>
      <c r="N25" s="4" t="s">
        <v>151</v>
      </c>
      <c r="O25" s="3">
        <v>40</v>
      </c>
      <c r="P25" s="4" t="s">
        <v>28</v>
      </c>
      <c r="Q25" s="4" t="s">
        <v>172</v>
      </c>
      <c r="R25" s="4" t="s">
        <v>164</v>
      </c>
      <c r="S25" s="17" t="s">
        <v>325</v>
      </c>
      <c r="T25" s="4" t="s">
        <v>15</v>
      </c>
      <c r="U25" s="4" t="s">
        <v>35</v>
      </c>
      <c r="V25" s="4">
        <v>4</v>
      </c>
      <c r="W25" s="4">
        <v>0.9</v>
      </c>
      <c r="X25" s="3">
        <v>0.88500000000000001</v>
      </c>
      <c r="Y25" s="6">
        <v>0.11749999999999999</v>
      </c>
      <c r="Z25" s="19">
        <v>38.6</v>
      </c>
      <c r="AA25" s="3">
        <v>1.3140000000000001</v>
      </c>
      <c r="AB25" s="4" t="s">
        <v>11</v>
      </c>
      <c r="AC25" s="4">
        <v>4</v>
      </c>
      <c r="AD25" s="4">
        <v>0.3</v>
      </c>
      <c r="AE25" s="21">
        <v>103</v>
      </c>
      <c r="AF25" s="4">
        <v>6</v>
      </c>
      <c r="AG25" s="4" t="s">
        <v>114</v>
      </c>
      <c r="AH25" s="3">
        <v>20</v>
      </c>
      <c r="AI25" s="19">
        <v>13.3</v>
      </c>
      <c r="AJ25" s="19">
        <v>9.1999999999999993</v>
      </c>
      <c r="AK25" s="20">
        <f>Mines_4411!$AI25/Mines_4411!$AJ25</f>
        <v>1.4456521739130437</v>
      </c>
      <c r="AL25" s="4" t="s">
        <v>39</v>
      </c>
      <c r="AM25" s="3">
        <v>1515</v>
      </c>
      <c r="AN25" s="3">
        <v>5</v>
      </c>
      <c r="AO25" s="2" t="s">
        <v>190</v>
      </c>
      <c r="AP25" s="2" t="s">
        <v>145</v>
      </c>
      <c r="AQ25" s="3" t="s">
        <v>145</v>
      </c>
      <c r="AR25" s="3" t="s">
        <v>292</v>
      </c>
      <c r="AS25" s="4" t="s">
        <v>202</v>
      </c>
      <c r="AT25" s="4" t="s">
        <v>202</v>
      </c>
      <c r="AU25" s="4">
        <v>0.70299999999999996</v>
      </c>
      <c r="AV25" s="3">
        <v>0.25800000000000001</v>
      </c>
      <c r="AW25" s="4" t="s">
        <v>145</v>
      </c>
      <c r="AX25" s="4" t="s">
        <v>0</v>
      </c>
      <c r="AY25" s="3">
        <v>61.5</v>
      </c>
      <c r="AZ25" s="6" t="s">
        <v>1</v>
      </c>
      <c r="BA25" s="4" t="s">
        <v>272</v>
      </c>
      <c r="BB25" s="4">
        <v>32</v>
      </c>
      <c r="BC25" s="3">
        <v>900</v>
      </c>
      <c r="BD25" s="4" t="s">
        <v>341</v>
      </c>
      <c r="BE25" s="7">
        <v>11</v>
      </c>
      <c r="BF25" s="7">
        <v>11</v>
      </c>
      <c r="BG25" s="7">
        <v>0</v>
      </c>
      <c r="BH25" s="4">
        <v>0</v>
      </c>
      <c r="BI25" s="4">
        <v>253</v>
      </c>
      <c r="BJ25" s="4">
        <v>217</v>
      </c>
      <c r="BK25" s="4">
        <v>200</v>
      </c>
      <c r="BL25" s="4" t="s">
        <v>64</v>
      </c>
      <c r="BM25" s="4" t="s">
        <v>0</v>
      </c>
      <c r="BN25" s="4" t="s">
        <v>145</v>
      </c>
      <c r="BO25" s="4" t="s">
        <v>408</v>
      </c>
      <c r="BP25" s="28" t="s">
        <v>386</v>
      </c>
      <c r="BQ25" s="3">
        <v>1.0760000000000001</v>
      </c>
      <c r="BR25" s="3">
        <v>0.151</v>
      </c>
      <c r="BS25" s="8">
        <v>0.26700000000000002</v>
      </c>
      <c r="BT25" s="3">
        <v>0.316</v>
      </c>
      <c r="BU25" s="3">
        <v>1.1279999999999999</v>
      </c>
      <c r="BV25" s="3">
        <v>1.444</v>
      </c>
      <c r="BW25" s="3">
        <v>0.08</v>
      </c>
      <c r="BX25" s="3">
        <v>0.32</v>
      </c>
      <c r="BY25" s="3">
        <v>0.35299999999999998</v>
      </c>
      <c r="BZ25" s="3">
        <v>1.26</v>
      </c>
    </row>
    <row r="26" spans="1:78" x14ac:dyDescent="0.2">
      <c r="A26" s="3">
        <v>33</v>
      </c>
      <c r="B26" s="3" t="s">
        <v>126</v>
      </c>
      <c r="C26" s="9">
        <v>44501</v>
      </c>
      <c r="D26" s="3" t="s">
        <v>3</v>
      </c>
      <c r="E26" s="4" t="s">
        <v>4</v>
      </c>
      <c r="F26" s="4" t="s">
        <v>151</v>
      </c>
      <c r="G26" s="4" t="s">
        <v>154</v>
      </c>
      <c r="H26" s="6">
        <v>1.0449999999999999</v>
      </c>
      <c r="I26" s="6">
        <v>6.8</v>
      </c>
      <c r="J26" s="6">
        <v>36.4</v>
      </c>
      <c r="K26" s="6">
        <v>47.7</v>
      </c>
      <c r="L26" s="6">
        <v>15.9</v>
      </c>
      <c r="M26" s="4" t="s">
        <v>0</v>
      </c>
      <c r="N26" s="4" t="s">
        <v>151</v>
      </c>
      <c r="O26" s="3">
        <v>40</v>
      </c>
      <c r="P26" s="4" t="s">
        <v>28</v>
      </c>
      <c r="Q26" s="4" t="s">
        <v>172</v>
      </c>
      <c r="R26" s="4" t="s">
        <v>164</v>
      </c>
      <c r="S26" s="17" t="s">
        <v>325</v>
      </c>
      <c r="T26" s="4" t="s">
        <v>308</v>
      </c>
      <c r="U26" s="4" t="s">
        <v>35</v>
      </c>
      <c r="V26" s="4">
        <v>4</v>
      </c>
      <c r="W26" s="4">
        <v>1.1100000000000001</v>
      </c>
      <c r="X26" s="3">
        <v>1.1100000000000001</v>
      </c>
      <c r="Y26" s="6">
        <f>4.4/40</f>
        <v>0.11000000000000001</v>
      </c>
      <c r="Z26" s="19">
        <v>16.7</v>
      </c>
      <c r="AA26" s="3">
        <v>1.3140000000000001</v>
      </c>
      <c r="AB26" s="4" t="s">
        <v>45</v>
      </c>
      <c r="AC26" s="4" t="s">
        <v>1</v>
      </c>
      <c r="AD26" s="4" t="s">
        <v>1</v>
      </c>
      <c r="AE26" s="4" t="s">
        <v>1</v>
      </c>
      <c r="AF26" s="4" t="s">
        <v>1</v>
      </c>
      <c r="AG26" s="4" t="s">
        <v>1</v>
      </c>
      <c r="AH26" s="3">
        <v>12</v>
      </c>
      <c r="AI26" s="19">
        <v>14.3</v>
      </c>
      <c r="AJ26" s="19">
        <v>13</v>
      </c>
      <c r="AK26" s="20">
        <f>Mines_4411!$AI26/Mines_4411!$AJ26</f>
        <v>1.1000000000000001</v>
      </c>
      <c r="AL26" s="4" t="s">
        <v>39</v>
      </c>
      <c r="AM26" s="3">
        <v>1515</v>
      </c>
      <c r="AN26" s="3">
        <v>5</v>
      </c>
      <c r="AO26" s="2" t="s">
        <v>190</v>
      </c>
      <c r="AP26" s="2" t="s">
        <v>145</v>
      </c>
      <c r="AQ26" s="3" t="s">
        <v>145</v>
      </c>
      <c r="AR26" s="3" t="s">
        <v>292</v>
      </c>
      <c r="AS26" s="4" t="s">
        <v>208</v>
      </c>
      <c r="AT26" s="4" t="s">
        <v>208</v>
      </c>
      <c r="AU26" s="4">
        <v>1.59</v>
      </c>
      <c r="AV26" s="3" t="s">
        <v>1</v>
      </c>
      <c r="AW26" s="4" t="s">
        <v>145</v>
      </c>
      <c r="AX26" s="4" t="s">
        <v>267</v>
      </c>
      <c r="AY26" s="3">
        <v>84.9</v>
      </c>
      <c r="AZ26" s="6" t="s">
        <v>267</v>
      </c>
      <c r="BA26" s="4" t="s">
        <v>272</v>
      </c>
      <c r="BB26" s="4">
        <v>67</v>
      </c>
      <c r="BC26" s="3">
        <v>900</v>
      </c>
      <c r="BD26" s="4" t="s">
        <v>352</v>
      </c>
      <c r="BE26" s="7">
        <v>0</v>
      </c>
      <c r="BF26" s="7">
        <v>0</v>
      </c>
      <c r="BG26" s="7">
        <v>0</v>
      </c>
      <c r="BH26" s="4">
        <v>0</v>
      </c>
      <c r="BI26" s="4">
        <v>348</v>
      </c>
      <c r="BJ26" s="4">
        <v>5</v>
      </c>
      <c r="BK26" s="4">
        <v>200</v>
      </c>
      <c r="BL26" s="4" t="s">
        <v>64</v>
      </c>
      <c r="BM26" s="4" t="s">
        <v>0</v>
      </c>
      <c r="BN26" s="4" t="s">
        <v>145</v>
      </c>
      <c r="BO26" s="4" t="s">
        <v>411</v>
      </c>
      <c r="BP26" s="28" t="s">
        <v>387</v>
      </c>
      <c r="BQ26" s="3">
        <v>1.087</v>
      </c>
      <c r="BR26" s="3">
        <v>0.32200000000000001</v>
      </c>
      <c r="BS26" s="8">
        <v>0.32700000000000001</v>
      </c>
      <c r="BT26" s="3">
        <v>0.35</v>
      </c>
      <c r="BU26" s="3">
        <v>0.42</v>
      </c>
      <c r="BV26" s="3">
        <v>0.77</v>
      </c>
      <c r="BW26" s="3">
        <v>0.03</v>
      </c>
      <c r="BX26" s="3">
        <v>0.34</v>
      </c>
      <c r="BY26" s="3" t="s">
        <v>1</v>
      </c>
      <c r="BZ26" s="3" t="s">
        <v>1</v>
      </c>
    </row>
    <row r="27" spans="1:78" x14ac:dyDescent="0.2">
      <c r="A27" s="3">
        <v>39</v>
      </c>
      <c r="B27" s="3" t="s">
        <v>126</v>
      </c>
      <c r="C27" s="9">
        <v>44535</v>
      </c>
      <c r="D27" s="3" t="s">
        <v>27</v>
      </c>
      <c r="E27" s="4" t="s">
        <v>4</v>
      </c>
      <c r="F27" s="4" t="s">
        <v>151</v>
      </c>
      <c r="G27" s="4" t="s">
        <v>154</v>
      </c>
      <c r="H27" s="6">
        <v>1.024</v>
      </c>
      <c r="I27" s="6">
        <v>6.87</v>
      </c>
      <c r="J27" s="6">
        <v>36.4</v>
      </c>
      <c r="K27" s="6">
        <v>47.7</v>
      </c>
      <c r="L27" s="6">
        <v>15.9</v>
      </c>
      <c r="M27" s="4" t="s">
        <v>0</v>
      </c>
      <c r="N27" s="4" t="s">
        <v>151</v>
      </c>
      <c r="O27" s="3">
        <v>40</v>
      </c>
      <c r="P27" s="4" t="s">
        <v>28</v>
      </c>
      <c r="Q27" s="4" t="s">
        <v>0</v>
      </c>
      <c r="R27" s="4" t="s">
        <v>164</v>
      </c>
      <c r="S27" s="17" t="s">
        <v>325</v>
      </c>
      <c r="T27" s="4" t="s">
        <v>308</v>
      </c>
      <c r="U27" s="4" t="s">
        <v>35</v>
      </c>
      <c r="V27" s="4">
        <v>7</v>
      </c>
      <c r="W27" s="4">
        <v>0.8</v>
      </c>
      <c r="X27" s="3">
        <v>0.91</v>
      </c>
      <c r="Y27" s="6">
        <v>0.115</v>
      </c>
      <c r="Z27" s="19">
        <v>16.7</v>
      </c>
      <c r="AA27" s="3">
        <v>1.3140000000000001</v>
      </c>
      <c r="AB27" s="4" t="s">
        <v>11</v>
      </c>
      <c r="AC27" s="4">
        <v>3</v>
      </c>
      <c r="AD27" s="4">
        <v>0.3</v>
      </c>
      <c r="AE27" s="21">
        <v>161</v>
      </c>
      <c r="AF27" s="4">
        <v>6</v>
      </c>
      <c r="AG27" s="4" t="s">
        <v>114</v>
      </c>
      <c r="AH27" s="3">
        <v>16</v>
      </c>
      <c r="AI27" s="19">
        <v>11.6</v>
      </c>
      <c r="AJ27" s="19">
        <v>8.1999999999999993</v>
      </c>
      <c r="AK27" s="20">
        <f>Mines_4411!$AI27/Mines_4411!$AJ27</f>
        <v>1.4146341463414636</v>
      </c>
      <c r="AL27" s="4" t="s">
        <v>39</v>
      </c>
      <c r="AM27" s="3">
        <v>1550</v>
      </c>
      <c r="AN27" s="3">
        <v>0.1</v>
      </c>
      <c r="AO27" s="2" t="s">
        <v>190</v>
      </c>
      <c r="AP27" s="2" t="s">
        <v>145</v>
      </c>
      <c r="AQ27" s="3" t="s">
        <v>114</v>
      </c>
      <c r="AR27" s="3" t="s">
        <v>292</v>
      </c>
      <c r="AS27" s="4" t="s">
        <v>201</v>
      </c>
      <c r="AT27" s="5" t="s">
        <v>212</v>
      </c>
      <c r="AU27" s="4">
        <v>2.41</v>
      </c>
      <c r="AV27" s="3">
        <v>0.29299999999999998</v>
      </c>
      <c r="AW27" s="4" t="s">
        <v>145</v>
      </c>
      <c r="AX27" s="4" t="s">
        <v>0</v>
      </c>
      <c r="AY27" s="3">
        <v>8.5</v>
      </c>
      <c r="AZ27" s="6" t="s">
        <v>279</v>
      </c>
      <c r="BA27" s="4" t="s">
        <v>274</v>
      </c>
      <c r="BB27" s="4">
        <v>116</v>
      </c>
      <c r="BC27" s="3">
        <v>900</v>
      </c>
      <c r="BD27" s="4" t="s">
        <v>353</v>
      </c>
      <c r="BE27" s="7">
        <v>0</v>
      </c>
      <c r="BF27" s="7">
        <v>2</v>
      </c>
      <c r="BG27" s="7">
        <v>2</v>
      </c>
      <c r="BH27" s="4">
        <v>0</v>
      </c>
      <c r="BI27" s="4">
        <v>262</v>
      </c>
      <c r="BJ27" s="4">
        <v>6</v>
      </c>
      <c r="BK27" s="4">
        <v>200</v>
      </c>
      <c r="BL27" s="4" t="s">
        <v>64</v>
      </c>
      <c r="BM27" s="4" t="s">
        <v>0</v>
      </c>
      <c r="BN27" s="4" t="s">
        <v>145</v>
      </c>
      <c r="BO27" s="4" t="s">
        <v>411</v>
      </c>
      <c r="BP27" s="28" t="s">
        <v>386</v>
      </c>
      <c r="BQ27" s="3">
        <v>1.097</v>
      </c>
      <c r="BR27" s="3">
        <v>0.28199999999999997</v>
      </c>
      <c r="BS27" s="8">
        <v>0.22700000000000001</v>
      </c>
      <c r="BT27" s="3">
        <v>0.61199999999999999</v>
      </c>
      <c r="BU27" s="3">
        <v>0.36299999999999999</v>
      </c>
      <c r="BV27" s="3">
        <v>0.97499999999999998</v>
      </c>
      <c r="BW27" s="3">
        <v>0.05</v>
      </c>
      <c r="BX27" s="3">
        <v>0.28999999999999998</v>
      </c>
      <c r="BY27" s="3">
        <v>0.28599999999999998</v>
      </c>
      <c r="BZ27" s="3">
        <v>0.879</v>
      </c>
    </row>
    <row r="28" spans="1:78" x14ac:dyDescent="0.2">
      <c r="A28" s="3">
        <v>40</v>
      </c>
      <c r="B28" s="3" t="s">
        <v>126</v>
      </c>
      <c r="C28" s="9">
        <v>44545</v>
      </c>
      <c r="D28" s="3" t="s">
        <v>61</v>
      </c>
      <c r="E28" s="4" t="s">
        <v>138</v>
      </c>
      <c r="F28" s="4" t="s">
        <v>151</v>
      </c>
      <c r="G28" s="4" t="s">
        <v>155</v>
      </c>
      <c r="H28" s="6">
        <v>1.268</v>
      </c>
      <c r="I28" s="6">
        <v>1.268</v>
      </c>
      <c r="J28" s="6">
        <v>36.4</v>
      </c>
      <c r="K28" s="6">
        <v>47.7</v>
      </c>
      <c r="L28" s="6">
        <v>15.9</v>
      </c>
      <c r="M28" s="4" t="s">
        <v>0</v>
      </c>
      <c r="N28" s="4" t="s">
        <v>151</v>
      </c>
      <c r="O28" s="3">
        <v>40</v>
      </c>
      <c r="P28" s="4" t="s">
        <v>50</v>
      </c>
      <c r="Q28" s="4" t="s">
        <v>0</v>
      </c>
      <c r="R28" s="4" t="s">
        <v>164</v>
      </c>
      <c r="S28" s="17" t="s">
        <v>325</v>
      </c>
      <c r="T28" s="4" t="s">
        <v>308</v>
      </c>
      <c r="U28" s="4" t="s">
        <v>35</v>
      </c>
      <c r="V28" s="4">
        <v>7</v>
      </c>
      <c r="W28" s="4">
        <v>0.8</v>
      </c>
      <c r="X28" s="3">
        <v>0.98</v>
      </c>
      <c r="Y28" s="6">
        <v>0.125</v>
      </c>
      <c r="Z28" s="19">
        <v>15.3</v>
      </c>
      <c r="AA28" s="3">
        <v>0.85899999999999999</v>
      </c>
      <c r="AB28" s="4" t="s">
        <v>11</v>
      </c>
      <c r="AC28" s="4">
        <v>4.5</v>
      </c>
      <c r="AD28" s="4">
        <v>0.3</v>
      </c>
      <c r="AE28" s="21">
        <v>247</v>
      </c>
      <c r="AF28" s="4">
        <v>8</v>
      </c>
      <c r="AG28" s="4" t="s">
        <v>114</v>
      </c>
      <c r="AH28" s="3">
        <v>7</v>
      </c>
      <c r="AI28" s="19">
        <v>11.2</v>
      </c>
      <c r="AJ28" s="19">
        <v>5.6198169650000001</v>
      </c>
      <c r="AK28" s="20">
        <f>Mines_4411!$AI28/Mines_4411!$AJ28</f>
        <v>1.9929474695978819</v>
      </c>
      <c r="AL28" s="4" t="s">
        <v>39</v>
      </c>
      <c r="AM28" s="3">
        <v>1475</v>
      </c>
      <c r="AN28" s="3">
        <v>5</v>
      </c>
      <c r="AO28" s="2" t="s">
        <v>190</v>
      </c>
      <c r="AP28" s="2" t="s">
        <v>145</v>
      </c>
      <c r="AQ28" s="3" t="s">
        <v>145</v>
      </c>
      <c r="AR28" s="3" t="s">
        <v>292</v>
      </c>
      <c r="AS28" s="4" t="s">
        <v>213</v>
      </c>
      <c r="AT28" s="5" t="s">
        <v>214</v>
      </c>
      <c r="AU28" s="4">
        <v>3.6739999999999999</v>
      </c>
      <c r="AV28" s="3">
        <v>0.30599999999999999</v>
      </c>
      <c r="AW28" s="4" t="s">
        <v>145</v>
      </c>
      <c r="AX28" s="4" t="s">
        <v>268</v>
      </c>
      <c r="AY28" s="3">
        <v>40</v>
      </c>
      <c r="AZ28" s="6" t="s">
        <v>279</v>
      </c>
      <c r="BA28" s="4" t="s">
        <v>272</v>
      </c>
      <c r="BB28" s="4">
        <v>85</v>
      </c>
      <c r="BC28" s="3">
        <v>900</v>
      </c>
      <c r="BD28" s="4" t="s">
        <v>354</v>
      </c>
      <c r="BE28" s="7">
        <v>1</v>
      </c>
      <c r="BF28" s="7">
        <v>6</v>
      </c>
      <c r="BG28" s="7">
        <v>5</v>
      </c>
      <c r="BH28" s="4">
        <v>0</v>
      </c>
      <c r="BI28" s="4">
        <v>51</v>
      </c>
      <c r="BJ28" s="4">
        <v>47</v>
      </c>
      <c r="BK28" s="4">
        <v>200</v>
      </c>
      <c r="BL28" s="4" t="s">
        <v>64</v>
      </c>
      <c r="BM28" s="4" t="s">
        <v>0</v>
      </c>
      <c r="BN28" s="4" t="s">
        <v>145</v>
      </c>
      <c r="BO28" s="4" t="s">
        <v>411</v>
      </c>
      <c r="BP28" s="28" t="s">
        <v>387</v>
      </c>
      <c r="BQ28" s="3">
        <v>1.0649999999999999</v>
      </c>
      <c r="BR28" s="3">
        <v>0.26700000000000002</v>
      </c>
      <c r="BS28" s="8">
        <v>0.34699999999999998</v>
      </c>
      <c r="BT28" s="3">
        <v>0.35099999999999998</v>
      </c>
      <c r="BU28" s="3">
        <v>0.92200000000000004</v>
      </c>
      <c r="BV28" s="3">
        <v>1.2729999999999999</v>
      </c>
      <c r="BW28" s="3">
        <v>0.03</v>
      </c>
      <c r="BX28" s="3">
        <v>0.36</v>
      </c>
      <c r="BY28" s="3">
        <v>0.30499999999999999</v>
      </c>
      <c r="BZ28" s="3">
        <v>1.3120000000000001</v>
      </c>
    </row>
    <row r="29" spans="1:78" x14ac:dyDescent="0.2">
      <c r="A29" s="3">
        <v>41</v>
      </c>
      <c r="B29" s="3" t="s">
        <v>126</v>
      </c>
      <c r="C29" s="9">
        <v>44550</v>
      </c>
      <c r="D29" s="3" t="s">
        <v>57</v>
      </c>
      <c r="E29" s="4" t="s">
        <v>63</v>
      </c>
      <c r="F29" s="4" t="s">
        <v>151</v>
      </c>
      <c r="G29" s="4" t="s">
        <v>154</v>
      </c>
      <c r="H29" s="6">
        <v>1.0820000000000001</v>
      </c>
      <c r="I29" s="6">
        <v>5.88</v>
      </c>
      <c r="J29" s="6">
        <v>36.4</v>
      </c>
      <c r="K29" s="6">
        <v>47.7</v>
      </c>
      <c r="L29" s="6">
        <v>15.9</v>
      </c>
      <c r="M29" s="4" t="s">
        <v>0</v>
      </c>
      <c r="N29" s="4" t="s">
        <v>151</v>
      </c>
      <c r="O29" s="3">
        <v>40</v>
      </c>
      <c r="P29" s="4" t="s">
        <v>50</v>
      </c>
      <c r="Q29" s="4" t="s">
        <v>0</v>
      </c>
      <c r="R29" s="4" t="s">
        <v>164</v>
      </c>
      <c r="S29" s="17" t="s">
        <v>325</v>
      </c>
      <c r="T29" s="4" t="s">
        <v>308</v>
      </c>
      <c r="U29" s="4" t="s">
        <v>35</v>
      </c>
      <c r="V29" s="4">
        <v>8</v>
      </c>
      <c r="W29" s="4">
        <v>0.8</v>
      </c>
      <c r="X29" s="3">
        <v>1</v>
      </c>
      <c r="Y29" s="6">
        <v>0.125</v>
      </c>
      <c r="Z29" s="19">
        <v>17.2</v>
      </c>
      <c r="AA29" s="3">
        <v>0.85899999999999999</v>
      </c>
      <c r="AB29" s="4" t="s">
        <v>11</v>
      </c>
      <c r="AC29" s="4">
        <v>4.5</v>
      </c>
      <c r="AD29" s="4">
        <v>0.3</v>
      </c>
      <c r="AE29" s="21">
        <v>247</v>
      </c>
      <c r="AF29" s="4">
        <v>8</v>
      </c>
      <c r="AG29" s="4" t="s">
        <v>114</v>
      </c>
      <c r="AH29" s="3">
        <v>7</v>
      </c>
      <c r="AI29" s="19">
        <v>9.9</v>
      </c>
      <c r="AJ29" s="19">
        <v>6.9</v>
      </c>
      <c r="AK29" s="20">
        <f>Mines_4411!$AI29/Mines_4411!$AJ29</f>
        <v>1.4347826086956521</v>
      </c>
      <c r="AL29" s="4" t="s">
        <v>39</v>
      </c>
      <c r="AM29" s="3">
        <v>1500</v>
      </c>
      <c r="AN29" s="3">
        <v>5</v>
      </c>
      <c r="AO29" s="2" t="s">
        <v>190</v>
      </c>
      <c r="AP29" s="2" t="s">
        <v>145</v>
      </c>
      <c r="AQ29" s="3" t="s">
        <v>145</v>
      </c>
      <c r="AR29" s="3" t="s">
        <v>292</v>
      </c>
      <c r="AS29" s="4" t="s">
        <v>213</v>
      </c>
      <c r="AT29" s="5" t="s">
        <v>215</v>
      </c>
      <c r="AU29" s="4">
        <v>1.7450000000000001</v>
      </c>
      <c r="AV29" s="3">
        <v>0.27300000000000002</v>
      </c>
      <c r="AW29" s="4" t="s">
        <v>145</v>
      </c>
      <c r="AX29" s="4" t="s">
        <v>268</v>
      </c>
      <c r="AY29" s="3">
        <v>40</v>
      </c>
      <c r="AZ29" s="6" t="s">
        <v>279</v>
      </c>
      <c r="BA29" s="4" t="s">
        <v>272</v>
      </c>
      <c r="BB29" s="4">
        <v>85</v>
      </c>
      <c r="BC29" s="3">
        <v>900</v>
      </c>
      <c r="BD29" s="4" t="s">
        <v>354</v>
      </c>
      <c r="BE29" s="7">
        <v>25</v>
      </c>
      <c r="BF29" s="7">
        <v>27</v>
      </c>
      <c r="BG29" s="7">
        <v>2</v>
      </c>
      <c r="BH29" s="4">
        <v>0</v>
      </c>
      <c r="BI29" s="4">
        <v>59</v>
      </c>
      <c r="BJ29" s="4">
        <v>52</v>
      </c>
      <c r="BK29" s="4">
        <v>200</v>
      </c>
      <c r="BL29" s="4" t="s">
        <v>64</v>
      </c>
      <c r="BM29" s="4" t="s">
        <v>0</v>
      </c>
      <c r="BN29" s="4" t="s">
        <v>145</v>
      </c>
      <c r="BO29" s="4" t="s">
        <v>411</v>
      </c>
      <c r="BP29" s="28" t="s">
        <v>387</v>
      </c>
      <c r="BQ29" s="3">
        <v>1.0449999999999999</v>
      </c>
      <c r="BR29" s="3">
        <v>0.371</v>
      </c>
      <c r="BS29" s="8">
        <v>0.44600000000000001</v>
      </c>
      <c r="BT29" s="3">
        <v>0.35499999999999998</v>
      </c>
      <c r="BU29" s="3">
        <v>0.33200000000000002</v>
      </c>
      <c r="BV29" s="3">
        <v>0.68700000000000006</v>
      </c>
      <c r="BW29" s="3">
        <v>0.08</v>
      </c>
      <c r="BX29" s="3">
        <v>0.51</v>
      </c>
      <c r="BY29" s="3">
        <v>0.32100000000000001</v>
      </c>
      <c r="BZ29" s="3">
        <v>1.1850000000000001</v>
      </c>
    </row>
    <row r="30" spans="1:78" x14ac:dyDescent="0.2">
      <c r="A30" s="3">
        <v>44</v>
      </c>
      <c r="B30" s="3" t="s">
        <v>126</v>
      </c>
      <c r="C30" s="9">
        <v>44560</v>
      </c>
      <c r="D30" s="3" t="s">
        <v>65</v>
      </c>
      <c r="E30" s="4" t="s">
        <v>63</v>
      </c>
      <c r="F30" s="4" t="s">
        <v>151</v>
      </c>
      <c r="G30" s="4" t="s">
        <v>154</v>
      </c>
      <c r="H30" s="6">
        <v>1.0820000000000001</v>
      </c>
      <c r="I30" s="6">
        <v>5.88</v>
      </c>
      <c r="J30" s="6">
        <v>36.4</v>
      </c>
      <c r="K30" s="6">
        <v>47.7</v>
      </c>
      <c r="L30" s="6">
        <v>15.9</v>
      </c>
      <c r="M30" s="4" t="s">
        <v>0</v>
      </c>
      <c r="N30" s="4" t="s">
        <v>151</v>
      </c>
      <c r="O30" s="3">
        <v>40</v>
      </c>
      <c r="P30" s="4" t="s">
        <v>50</v>
      </c>
      <c r="Q30" s="4" t="s">
        <v>0</v>
      </c>
      <c r="R30" s="4" t="s">
        <v>164</v>
      </c>
      <c r="S30" s="17" t="s">
        <v>325</v>
      </c>
      <c r="T30" s="4" t="s">
        <v>308</v>
      </c>
      <c r="U30" s="4" t="s">
        <v>35</v>
      </c>
      <c r="V30" s="4">
        <v>1</v>
      </c>
      <c r="W30" s="4">
        <v>0.8</v>
      </c>
      <c r="X30" s="3">
        <v>0.97</v>
      </c>
      <c r="Y30" s="6">
        <v>0.125</v>
      </c>
      <c r="Z30" s="19">
        <v>18.7</v>
      </c>
      <c r="AA30" s="3">
        <v>0.85899999999999999</v>
      </c>
      <c r="AB30" s="4" t="s">
        <v>11</v>
      </c>
      <c r="AC30" s="4">
        <v>4.8</v>
      </c>
      <c r="AD30" s="4">
        <v>0.3</v>
      </c>
      <c r="AE30" s="4">
        <v>121</v>
      </c>
      <c r="AF30" s="4">
        <v>8</v>
      </c>
      <c r="AG30" s="4" t="s">
        <v>114</v>
      </c>
      <c r="AH30" s="3">
        <v>7</v>
      </c>
      <c r="AI30" s="19">
        <v>12</v>
      </c>
      <c r="AJ30" s="19">
        <v>8.1999999999999993</v>
      </c>
      <c r="AK30" s="20">
        <f>Mines_4411!$AI30/Mines_4411!$AJ30</f>
        <v>1.4634146341463417</v>
      </c>
      <c r="AL30" s="4" t="s">
        <v>39</v>
      </c>
      <c r="AM30" s="3">
        <v>1500</v>
      </c>
      <c r="AN30" s="3">
        <v>5</v>
      </c>
      <c r="AO30" s="2" t="s">
        <v>190</v>
      </c>
      <c r="AP30" s="2" t="s">
        <v>145</v>
      </c>
      <c r="AQ30" s="3" t="s">
        <v>145</v>
      </c>
      <c r="AR30" s="3" t="s">
        <v>292</v>
      </c>
      <c r="AS30" s="4" t="s">
        <v>216</v>
      </c>
      <c r="AT30" s="5" t="s">
        <v>217</v>
      </c>
      <c r="AU30" s="4">
        <v>2.5409999999999999</v>
      </c>
      <c r="AV30" s="3">
        <v>0.28699999999999998</v>
      </c>
      <c r="AW30" s="4" t="s">
        <v>145</v>
      </c>
      <c r="AX30" s="4" t="s">
        <v>269</v>
      </c>
      <c r="AY30" s="3">
        <v>24</v>
      </c>
      <c r="AZ30" s="6" t="s">
        <v>280</v>
      </c>
      <c r="BA30" s="4" t="s">
        <v>274</v>
      </c>
      <c r="BB30" s="4">
        <v>144</v>
      </c>
      <c r="BC30" s="3">
        <v>900</v>
      </c>
      <c r="BD30" s="4" t="s">
        <v>355</v>
      </c>
      <c r="BE30" s="7">
        <v>12</v>
      </c>
      <c r="BF30" s="7">
        <v>19</v>
      </c>
      <c r="BG30" s="7">
        <v>7</v>
      </c>
      <c r="BH30" s="4">
        <v>0</v>
      </c>
      <c r="BI30" s="4">
        <v>7</v>
      </c>
      <c r="BJ30" s="4">
        <v>3</v>
      </c>
      <c r="BK30" s="4">
        <v>200</v>
      </c>
      <c r="BL30" s="4" t="s">
        <v>64</v>
      </c>
      <c r="BM30" s="4" t="s">
        <v>0</v>
      </c>
      <c r="BN30" s="4" t="s">
        <v>145</v>
      </c>
      <c r="BO30" s="4" t="s">
        <v>411</v>
      </c>
      <c r="BP30" s="28" t="s">
        <v>386</v>
      </c>
      <c r="BQ30" s="3">
        <v>1.08</v>
      </c>
      <c r="BR30" s="3">
        <v>0.29899999999999999</v>
      </c>
      <c r="BS30" s="8">
        <v>0.29699999999999999</v>
      </c>
      <c r="BT30" s="3">
        <v>0.44800000000000001</v>
      </c>
      <c r="BU30" s="3">
        <v>0.55800000000000005</v>
      </c>
      <c r="BV30" s="3">
        <v>1.006</v>
      </c>
      <c r="BW30" s="3">
        <v>7.0000000000000007E-2</v>
      </c>
      <c r="BX30" s="3">
        <v>0.43</v>
      </c>
      <c r="BY30" s="3">
        <v>0.30599999999999999</v>
      </c>
      <c r="BZ30" s="3">
        <v>1.0580000000000001</v>
      </c>
    </row>
    <row r="31" spans="1:78" x14ac:dyDescent="0.2">
      <c r="A31" s="3">
        <v>45</v>
      </c>
      <c r="B31" s="3" t="s">
        <v>126</v>
      </c>
      <c r="C31" s="9">
        <v>44575</v>
      </c>
      <c r="D31" s="3" t="s">
        <v>59</v>
      </c>
      <c r="E31" s="4" t="s">
        <v>63</v>
      </c>
      <c r="F31" s="4" t="s">
        <v>151</v>
      </c>
      <c r="G31" s="4" t="s">
        <v>154</v>
      </c>
      <c r="H31" s="6">
        <v>1.0820000000000001</v>
      </c>
      <c r="I31" s="6">
        <v>5.88</v>
      </c>
      <c r="J31" s="6">
        <v>36.4</v>
      </c>
      <c r="K31" s="6">
        <v>47.7</v>
      </c>
      <c r="L31" s="6">
        <v>15.9</v>
      </c>
      <c r="M31" s="4" t="s">
        <v>0</v>
      </c>
      <c r="N31" s="4" t="s">
        <v>151</v>
      </c>
      <c r="O31" s="3">
        <v>40</v>
      </c>
      <c r="P31" s="4" t="s">
        <v>50</v>
      </c>
      <c r="Q31" s="4" t="s">
        <v>0</v>
      </c>
      <c r="R31" s="4" t="s">
        <v>164</v>
      </c>
      <c r="S31" s="17" t="s">
        <v>325</v>
      </c>
      <c r="T31" s="4" t="s">
        <v>308</v>
      </c>
      <c r="U31" s="4" t="s">
        <v>35</v>
      </c>
      <c r="V31" s="4">
        <v>10</v>
      </c>
      <c r="W31" s="4">
        <v>0.8</v>
      </c>
      <c r="X31" s="3">
        <v>1</v>
      </c>
      <c r="Y31" s="6">
        <v>0.125</v>
      </c>
      <c r="Z31" s="19">
        <v>23.5</v>
      </c>
      <c r="AA31" s="3">
        <v>0.85899999999999999</v>
      </c>
      <c r="AB31" s="4" t="s">
        <v>11</v>
      </c>
      <c r="AC31" s="4">
        <v>4.5</v>
      </c>
      <c r="AD31" s="4">
        <v>0.3</v>
      </c>
      <c r="AE31" s="21">
        <v>247</v>
      </c>
      <c r="AF31" s="4">
        <v>8</v>
      </c>
      <c r="AG31" s="4" t="s">
        <v>114</v>
      </c>
      <c r="AH31" s="3">
        <v>7</v>
      </c>
      <c r="AI31" s="19">
        <v>8.1999999999999993</v>
      </c>
      <c r="AJ31" s="19">
        <v>5.0999999999999996</v>
      </c>
      <c r="AK31" s="20">
        <f>Mines_4411!$AI31/Mines_4411!$AJ31</f>
        <v>1.607843137254902</v>
      </c>
      <c r="AL31" s="4" t="s">
        <v>39</v>
      </c>
      <c r="AM31" s="3">
        <v>1475</v>
      </c>
      <c r="AN31" s="3">
        <v>5</v>
      </c>
      <c r="AO31" s="2" t="s">
        <v>190</v>
      </c>
      <c r="AP31" s="2" t="s">
        <v>145</v>
      </c>
      <c r="AQ31" s="3" t="s">
        <v>145</v>
      </c>
      <c r="AR31" s="3" t="s">
        <v>292</v>
      </c>
      <c r="AS31" s="4" t="s">
        <v>213</v>
      </c>
      <c r="AT31" s="5" t="s">
        <v>214</v>
      </c>
      <c r="AU31" s="4">
        <v>3.6739999999999999</v>
      </c>
      <c r="AV31" s="3">
        <v>0.24199999999999999</v>
      </c>
      <c r="AW31" s="4" t="s">
        <v>145</v>
      </c>
      <c r="AX31" s="4" t="s">
        <v>268</v>
      </c>
      <c r="AY31" s="3">
        <v>40</v>
      </c>
      <c r="AZ31" s="6" t="s">
        <v>279</v>
      </c>
      <c r="BA31" s="4" t="s">
        <v>274</v>
      </c>
      <c r="BB31" s="4">
        <v>144</v>
      </c>
      <c r="BC31" s="3">
        <v>900</v>
      </c>
      <c r="BD31" s="4" t="s">
        <v>355</v>
      </c>
      <c r="BE31" s="7">
        <v>25</v>
      </c>
      <c r="BF31" s="7">
        <v>30</v>
      </c>
      <c r="BG31" s="7">
        <v>5</v>
      </c>
      <c r="BH31" s="4">
        <v>0</v>
      </c>
      <c r="BI31" s="4">
        <v>81</v>
      </c>
      <c r="BJ31" s="4">
        <v>18</v>
      </c>
      <c r="BK31" s="4">
        <v>200</v>
      </c>
      <c r="BL31" s="4" t="s">
        <v>64</v>
      </c>
      <c r="BM31" s="4" t="s">
        <v>0</v>
      </c>
      <c r="BN31" s="4" t="s">
        <v>145</v>
      </c>
      <c r="BO31" s="4" t="s">
        <v>411</v>
      </c>
      <c r="BP31" s="28" t="s">
        <v>386</v>
      </c>
      <c r="BQ31" s="3">
        <v>1.012</v>
      </c>
      <c r="BR31" s="3">
        <v>0.27500000000000002</v>
      </c>
      <c r="BS31" s="8">
        <v>0.80600000000000005</v>
      </c>
      <c r="BT31" s="3">
        <v>0.27600000000000002</v>
      </c>
      <c r="BU31" s="3">
        <v>0.24399999999999999</v>
      </c>
      <c r="BV31" s="3">
        <v>0.52</v>
      </c>
      <c r="BW31" s="3" t="s">
        <v>1</v>
      </c>
      <c r="BX31" s="3" t="s">
        <v>1</v>
      </c>
      <c r="BY31" s="3" t="s">
        <v>1</v>
      </c>
      <c r="BZ31" s="3" t="s">
        <v>1</v>
      </c>
    </row>
    <row r="32" spans="1:78" x14ac:dyDescent="0.2">
      <c r="A32" s="3">
        <v>46</v>
      </c>
      <c r="B32" s="3" t="s">
        <v>126</v>
      </c>
      <c r="C32" s="9">
        <v>44582</v>
      </c>
      <c r="D32" s="3" t="s">
        <v>62</v>
      </c>
      <c r="E32" s="4" t="s">
        <v>138</v>
      </c>
      <c r="F32" s="4" t="s">
        <v>151</v>
      </c>
      <c r="G32" s="4" t="s">
        <v>155</v>
      </c>
      <c r="H32" s="6">
        <v>1.268</v>
      </c>
      <c r="I32" s="6">
        <v>1.268</v>
      </c>
      <c r="J32" s="6">
        <v>36.4</v>
      </c>
      <c r="K32" s="6">
        <v>47.7</v>
      </c>
      <c r="L32" s="6">
        <v>15.9</v>
      </c>
      <c r="M32" s="4" t="s">
        <v>0</v>
      </c>
      <c r="N32" s="4" t="s">
        <v>151</v>
      </c>
      <c r="O32" s="3">
        <v>40</v>
      </c>
      <c r="P32" s="4" t="s">
        <v>50</v>
      </c>
      <c r="Q32" s="4" t="s">
        <v>0</v>
      </c>
      <c r="R32" s="4" t="s">
        <v>164</v>
      </c>
      <c r="S32" s="17" t="s">
        <v>325</v>
      </c>
      <c r="T32" s="4" t="s">
        <v>308</v>
      </c>
      <c r="U32" s="4" t="s">
        <v>35</v>
      </c>
      <c r="V32" s="4">
        <v>10</v>
      </c>
      <c r="W32" s="4">
        <v>0.8</v>
      </c>
      <c r="X32" s="3">
        <v>0.89</v>
      </c>
      <c r="Y32" s="6">
        <v>0.125</v>
      </c>
      <c r="Z32" s="19">
        <v>16.7</v>
      </c>
      <c r="AA32" s="3">
        <v>0.85899999999999999</v>
      </c>
      <c r="AB32" s="4" t="s">
        <v>11</v>
      </c>
      <c r="AC32" s="4">
        <v>4.5</v>
      </c>
      <c r="AD32" s="4">
        <v>0.3</v>
      </c>
      <c r="AE32" s="21">
        <v>247</v>
      </c>
      <c r="AF32" s="4">
        <v>8</v>
      </c>
      <c r="AG32" s="4" t="s">
        <v>114</v>
      </c>
      <c r="AH32" s="3">
        <v>7</v>
      </c>
      <c r="AI32" s="19">
        <v>10.4</v>
      </c>
      <c r="AJ32" s="19">
        <v>6.9</v>
      </c>
      <c r="AK32" s="20">
        <f>Mines_4411!$AI32/Mines_4411!$AJ32</f>
        <v>1.5072463768115942</v>
      </c>
      <c r="AL32" s="4" t="s">
        <v>39</v>
      </c>
      <c r="AM32" s="3">
        <v>1500</v>
      </c>
      <c r="AN32" s="3">
        <v>5</v>
      </c>
      <c r="AO32" s="2" t="s">
        <v>190</v>
      </c>
      <c r="AP32" s="2" t="s">
        <v>145</v>
      </c>
      <c r="AQ32" s="3" t="s">
        <v>145</v>
      </c>
      <c r="AR32" s="3" t="s">
        <v>292</v>
      </c>
      <c r="AS32" s="4" t="s">
        <v>213</v>
      </c>
      <c r="AT32" s="5" t="s">
        <v>215</v>
      </c>
      <c r="AU32" s="4">
        <v>1.7450000000000001</v>
      </c>
      <c r="AV32" s="3">
        <v>0.312</v>
      </c>
      <c r="AW32" s="4" t="s">
        <v>145</v>
      </c>
      <c r="AX32" s="4" t="s">
        <v>268</v>
      </c>
      <c r="AY32" s="3">
        <v>40</v>
      </c>
      <c r="AZ32" s="6" t="s">
        <v>278</v>
      </c>
      <c r="BA32" s="4" t="s">
        <v>274</v>
      </c>
      <c r="BB32" s="4">
        <v>144</v>
      </c>
      <c r="BC32" s="3">
        <v>900</v>
      </c>
      <c r="BD32" s="4" t="s">
        <v>355</v>
      </c>
      <c r="BE32" s="7">
        <v>1</v>
      </c>
      <c r="BF32" s="7">
        <v>3</v>
      </c>
      <c r="BG32" s="7">
        <v>2</v>
      </c>
      <c r="BH32" s="4">
        <v>0</v>
      </c>
      <c r="BI32" s="4">
        <v>91</v>
      </c>
      <c r="BJ32" s="4">
        <v>25</v>
      </c>
      <c r="BK32" s="4">
        <v>200</v>
      </c>
      <c r="BL32" s="4" t="s">
        <v>64</v>
      </c>
      <c r="BM32" s="4" t="s">
        <v>0</v>
      </c>
      <c r="BN32" s="4" t="s">
        <v>145</v>
      </c>
      <c r="BO32" s="4" t="s">
        <v>411</v>
      </c>
      <c r="BP32" s="28" t="s">
        <v>386</v>
      </c>
      <c r="BQ32" s="3">
        <v>1.095</v>
      </c>
      <c r="BR32" s="3">
        <v>0.38700000000000001</v>
      </c>
      <c r="BS32" s="8">
        <v>0.34699999999999998</v>
      </c>
      <c r="BT32" s="3">
        <v>0.40100000000000002</v>
      </c>
      <c r="BU32" s="3">
        <v>0.24</v>
      </c>
      <c r="BV32" s="3">
        <v>0.64100000000000001</v>
      </c>
      <c r="BW32" s="3">
        <v>-0.01</v>
      </c>
      <c r="BX32" s="3">
        <v>0.1</v>
      </c>
      <c r="BY32" s="3">
        <v>0.309</v>
      </c>
      <c r="BZ32" s="3">
        <v>0.94699999999999995</v>
      </c>
    </row>
    <row r="33" spans="1:78" x14ac:dyDescent="0.2">
      <c r="A33" s="3">
        <v>47</v>
      </c>
      <c r="B33" s="3" t="s">
        <v>126</v>
      </c>
      <c r="C33" s="9">
        <v>44592</v>
      </c>
      <c r="D33" s="3" t="s">
        <v>58</v>
      </c>
      <c r="E33" s="4" t="s">
        <v>63</v>
      </c>
      <c r="F33" s="4" t="s">
        <v>151</v>
      </c>
      <c r="G33" s="4" t="s">
        <v>154</v>
      </c>
      <c r="H33" s="6">
        <v>1.0820000000000001</v>
      </c>
      <c r="I33" s="6">
        <v>5.88</v>
      </c>
      <c r="J33" s="6">
        <v>36.4</v>
      </c>
      <c r="K33" s="6">
        <v>47.7</v>
      </c>
      <c r="L33" s="6">
        <v>15.9</v>
      </c>
      <c r="M33" s="4" t="s">
        <v>0</v>
      </c>
      <c r="N33" s="4" t="s">
        <v>151</v>
      </c>
      <c r="O33" s="3">
        <v>40</v>
      </c>
      <c r="P33" s="4" t="s">
        <v>50</v>
      </c>
      <c r="Q33" s="4" t="s">
        <v>0</v>
      </c>
      <c r="R33" s="4" t="s">
        <v>164</v>
      </c>
      <c r="S33" s="17" t="s">
        <v>325</v>
      </c>
      <c r="T33" s="4" t="s">
        <v>308</v>
      </c>
      <c r="U33" s="4" t="s">
        <v>35</v>
      </c>
      <c r="V33" s="4">
        <v>9</v>
      </c>
      <c r="W33" s="4">
        <v>0.8</v>
      </c>
      <c r="X33" s="3">
        <v>1.0349999999999999</v>
      </c>
      <c r="Y33" s="6">
        <v>0.125</v>
      </c>
      <c r="Z33" s="19">
        <v>19.600000000000001</v>
      </c>
      <c r="AA33" s="3">
        <v>0.85899999999999999</v>
      </c>
      <c r="AB33" s="4" t="s">
        <v>11</v>
      </c>
      <c r="AC33" s="4">
        <v>4.5</v>
      </c>
      <c r="AD33" s="4">
        <v>0.3</v>
      </c>
      <c r="AE33" s="21">
        <v>247</v>
      </c>
      <c r="AF33" s="4">
        <v>8</v>
      </c>
      <c r="AG33" s="4" t="s">
        <v>114</v>
      </c>
      <c r="AH33" s="3">
        <v>7</v>
      </c>
      <c r="AI33" s="19">
        <v>8.5</v>
      </c>
      <c r="AJ33" s="19">
        <v>5.7</v>
      </c>
      <c r="AK33" s="20">
        <f>Mines_4411!$AI33/Mines_4411!$AJ33</f>
        <v>1.4912280701754386</v>
      </c>
      <c r="AL33" s="4" t="s">
        <v>39</v>
      </c>
      <c r="AM33" s="3">
        <v>1475</v>
      </c>
      <c r="AN33" s="3">
        <v>5</v>
      </c>
      <c r="AO33" s="2" t="s">
        <v>190</v>
      </c>
      <c r="AP33" s="2" t="s">
        <v>145</v>
      </c>
      <c r="AQ33" s="3" t="s">
        <v>145</v>
      </c>
      <c r="AR33" s="3" t="s">
        <v>292</v>
      </c>
      <c r="AS33" s="4" t="s">
        <v>213</v>
      </c>
      <c r="AT33" s="5" t="s">
        <v>214</v>
      </c>
      <c r="AU33" s="4">
        <v>3.6739999999999999</v>
      </c>
      <c r="AV33" s="3">
        <v>0.24399999999999999</v>
      </c>
      <c r="AW33" s="4" t="s">
        <v>145</v>
      </c>
      <c r="AX33" s="4" t="s">
        <v>268</v>
      </c>
      <c r="AY33" s="3">
        <v>40</v>
      </c>
      <c r="AZ33" s="6" t="s">
        <v>279</v>
      </c>
      <c r="BA33" s="4" t="s">
        <v>272</v>
      </c>
      <c r="BB33" s="4">
        <v>169</v>
      </c>
      <c r="BC33" s="3">
        <v>900</v>
      </c>
      <c r="BD33" s="4" t="s">
        <v>356</v>
      </c>
      <c r="BE33" s="7">
        <v>25</v>
      </c>
      <c r="BF33" s="7">
        <v>30</v>
      </c>
      <c r="BG33" s="7">
        <v>5</v>
      </c>
      <c r="BH33" s="4">
        <v>0</v>
      </c>
      <c r="BI33" s="4">
        <v>98</v>
      </c>
      <c r="BJ33" s="4">
        <v>10</v>
      </c>
      <c r="BK33" s="4">
        <v>200</v>
      </c>
      <c r="BL33" s="4" t="s">
        <v>64</v>
      </c>
      <c r="BM33" s="4" t="s">
        <v>0</v>
      </c>
      <c r="BN33" s="4" t="s">
        <v>145</v>
      </c>
      <c r="BO33" s="4" t="s">
        <v>411</v>
      </c>
      <c r="BP33" s="28" t="s">
        <v>387</v>
      </c>
      <c r="BQ33" s="3">
        <v>1.038</v>
      </c>
      <c r="BR33" s="3">
        <v>0.315</v>
      </c>
      <c r="BS33" s="8">
        <v>0.59499999999999997</v>
      </c>
      <c r="BT33" s="3">
        <v>0.32</v>
      </c>
      <c r="BU33" s="3">
        <v>0.34100000000000003</v>
      </c>
      <c r="BV33" s="3">
        <v>0.66100000000000003</v>
      </c>
      <c r="BW33" s="3">
        <v>0.1</v>
      </c>
      <c r="BX33" s="3">
        <v>0.66</v>
      </c>
      <c r="BY33" s="3">
        <v>0.28499999999999998</v>
      </c>
      <c r="BZ33" s="3">
        <v>0.93799999999999994</v>
      </c>
    </row>
    <row r="34" spans="1:78" x14ac:dyDescent="0.2">
      <c r="A34" s="3">
        <v>48</v>
      </c>
      <c r="B34" s="3" t="s">
        <v>126</v>
      </c>
      <c r="C34" s="9">
        <v>44599</v>
      </c>
      <c r="D34" s="3" t="s">
        <v>60</v>
      </c>
      <c r="E34" s="4" t="s">
        <v>138</v>
      </c>
      <c r="F34" s="4" t="s">
        <v>151</v>
      </c>
      <c r="G34" s="4" t="s">
        <v>155</v>
      </c>
      <c r="H34" s="6">
        <v>1.268</v>
      </c>
      <c r="I34" s="6">
        <v>1.268</v>
      </c>
      <c r="J34" s="6">
        <v>36.4</v>
      </c>
      <c r="K34" s="6">
        <v>47.7</v>
      </c>
      <c r="L34" s="6">
        <v>15.9</v>
      </c>
      <c r="M34" s="4" t="s">
        <v>0</v>
      </c>
      <c r="N34" s="4" t="s">
        <v>151</v>
      </c>
      <c r="O34" s="3">
        <v>40</v>
      </c>
      <c r="P34" s="4" t="s">
        <v>50</v>
      </c>
      <c r="Q34" s="4" t="s">
        <v>0</v>
      </c>
      <c r="R34" s="4" t="s">
        <v>164</v>
      </c>
      <c r="S34" s="17" t="s">
        <v>325</v>
      </c>
      <c r="T34" s="4" t="s">
        <v>308</v>
      </c>
      <c r="U34" s="4" t="s">
        <v>35</v>
      </c>
      <c r="V34" s="4">
        <v>6</v>
      </c>
      <c r="W34" s="4">
        <v>0.8</v>
      </c>
      <c r="X34" s="3">
        <v>0.76</v>
      </c>
      <c r="Y34" s="6">
        <v>0.125</v>
      </c>
      <c r="Z34" s="19">
        <v>16.7</v>
      </c>
      <c r="AA34" s="3">
        <v>0.85899999999999999</v>
      </c>
      <c r="AB34" s="4" t="s">
        <v>11</v>
      </c>
      <c r="AC34" s="4">
        <v>4.5</v>
      </c>
      <c r="AD34" s="4">
        <v>0.3</v>
      </c>
      <c r="AE34" s="21">
        <v>247</v>
      </c>
      <c r="AF34" s="4">
        <v>8</v>
      </c>
      <c r="AG34" s="4" t="s">
        <v>114</v>
      </c>
      <c r="AH34" s="3">
        <v>7</v>
      </c>
      <c r="AI34" s="19">
        <v>11</v>
      </c>
      <c r="AJ34" s="19">
        <v>6.5</v>
      </c>
      <c r="AK34" s="20">
        <f>Mines_4411!$AI34/Mines_4411!$AJ34</f>
        <v>1.6923076923076923</v>
      </c>
      <c r="AL34" s="4" t="s">
        <v>39</v>
      </c>
      <c r="AM34" s="3">
        <v>1500</v>
      </c>
      <c r="AN34" s="3">
        <v>5</v>
      </c>
      <c r="AO34" s="2" t="s">
        <v>190</v>
      </c>
      <c r="AP34" s="2" t="s">
        <v>145</v>
      </c>
      <c r="AQ34" s="3" t="s">
        <v>145</v>
      </c>
      <c r="AR34" s="3" t="s">
        <v>292</v>
      </c>
      <c r="AS34" s="4" t="s">
        <v>213</v>
      </c>
      <c r="AT34" s="5" t="s">
        <v>215</v>
      </c>
      <c r="AU34" s="4">
        <v>1.7450000000000001</v>
      </c>
      <c r="AV34" s="3">
        <v>0.33600000000000002</v>
      </c>
      <c r="AW34" s="4" t="s">
        <v>145</v>
      </c>
      <c r="AX34" s="4" t="s">
        <v>268</v>
      </c>
      <c r="AY34" s="3">
        <v>40</v>
      </c>
      <c r="AZ34" s="6" t="s">
        <v>278</v>
      </c>
      <c r="BA34" s="4" t="s">
        <v>272</v>
      </c>
      <c r="BB34" s="4">
        <v>169</v>
      </c>
      <c r="BC34" s="3">
        <v>900</v>
      </c>
      <c r="BD34" s="4" t="s">
        <v>356</v>
      </c>
      <c r="BE34" s="7">
        <v>1</v>
      </c>
      <c r="BF34" s="7">
        <v>3</v>
      </c>
      <c r="BG34" s="7">
        <v>2</v>
      </c>
      <c r="BH34" s="4">
        <v>0</v>
      </c>
      <c r="BI34" s="4">
        <v>108</v>
      </c>
      <c r="BJ34" s="4">
        <v>17</v>
      </c>
      <c r="BK34" s="4">
        <v>200</v>
      </c>
      <c r="BL34" s="4" t="s">
        <v>64</v>
      </c>
      <c r="BM34" s="4" t="s">
        <v>0</v>
      </c>
      <c r="BN34" s="4" t="s">
        <v>145</v>
      </c>
      <c r="BO34" s="4" t="s">
        <v>411</v>
      </c>
      <c r="BP34" s="28" t="s">
        <v>387</v>
      </c>
      <c r="BQ34" s="3">
        <v>1.093</v>
      </c>
      <c r="BR34" s="3">
        <v>0.316</v>
      </c>
      <c r="BS34" s="8">
        <v>0.307</v>
      </c>
      <c r="BT34" s="3">
        <v>0.46</v>
      </c>
      <c r="BU34" s="3">
        <v>0.40699999999999997</v>
      </c>
      <c r="BV34" s="3">
        <v>0.86699999999999999</v>
      </c>
      <c r="BW34" s="3">
        <v>0.05</v>
      </c>
      <c r="BX34" s="3">
        <v>0.33</v>
      </c>
      <c r="BY34" s="3">
        <v>0.30599999999999999</v>
      </c>
      <c r="BZ34" s="3">
        <v>1.016</v>
      </c>
    </row>
    <row r="35" spans="1:78" x14ac:dyDescent="0.2">
      <c r="A35" s="3">
        <v>50</v>
      </c>
      <c r="B35" s="3" t="s">
        <v>126</v>
      </c>
      <c r="C35" s="9">
        <v>44609</v>
      </c>
      <c r="D35" s="3" t="s">
        <v>66</v>
      </c>
      <c r="E35" s="4" t="s">
        <v>63</v>
      </c>
      <c r="F35" s="4" t="s">
        <v>151</v>
      </c>
      <c r="G35" s="4" t="s">
        <v>154</v>
      </c>
      <c r="H35" s="6">
        <v>1.0820000000000001</v>
      </c>
      <c r="I35" s="6">
        <v>5.88</v>
      </c>
      <c r="J35" s="6">
        <v>36.4</v>
      </c>
      <c r="K35" s="6">
        <v>47.7</v>
      </c>
      <c r="L35" s="6">
        <v>15.9</v>
      </c>
      <c r="M35" s="4" t="s">
        <v>0</v>
      </c>
      <c r="N35" s="4" t="s">
        <v>151</v>
      </c>
      <c r="O35" s="3">
        <v>40</v>
      </c>
      <c r="P35" s="4" t="s">
        <v>50</v>
      </c>
      <c r="Q35" s="4" t="s">
        <v>0</v>
      </c>
      <c r="R35" s="4" t="s">
        <v>164</v>
      </c>
      <c r="S35" s="17" t="s">
        <v>325</v>
      </c>
      <c r="T35" s="4" t="s">
        <v>308</v>
      </c>
      <c r="U35" s="4" t="s">
        <v>35</v>
      </c>
      <c r="V35" s="4">
        <v>8</v>
      </c>
      <c r="W35" s="4">
        <v>0.8</v>
      </c>
      <c r="X35" s="3">
        <v>0.99</v>
      </c>
      <c r="Y35" s="6">
        <v>0.125</v>
      </c>
      <c r="Z35" s="19">
        <v>4.5</v>
      </c>
      <c r="AA35" s="3">
        <v>0.85899999999999999</v>
      </c>
      <c r="AB35" s="4" t="s">
        <v>11</v>
      </c>
      <c r="AC35" s="4">
        <v>4.8</v>
      </c>
      <c r="AD35" s="4">
        <v>0.3</v>
      </c>
      <c r="AE35" s="4">
        <v>121</v>
      </c>
      <c r="AF35" s="4">
        <v>8</v>
      </c>
      <c r="AG35" s="4" t="s">
        <v>114</v>
      </c>
      <c r="AH35" s="3">
        <v>7</v>
      </c>
      <c r="AI35" s="19">
        <v>11.9</v>
      </c>
      <c r="AJ35" s="19">
        <v>7.8</v>
      </c>
      <c r="AK35" s="20">
        <f>Mines_4411!$AI35/Mines_4411!$AJ35</f>
        <v>1.5256410256410258</v>
      </c>
      <c r="AL35" s="4" t="s">
        <v>39</v>
      </c>
      <c r="AM35" s="3">
        <v>1500</v>
      </c>
      <c r="AN35" s="3">
        <v>5</v>
      </c>
      <c r="AO35" s="2" t="s">
        <v>190</v>
      </c>
      <c r="AP35" s="2" t="s">
        <v>145</v>
      </c>
      <c r="AQ35" s="3" t="s">
        <v>145</v>
      </c>
      <c r="AR35" s="3" t="s">
        <v>292</v>
      </c>
      <c r="AS35" s="4" t="s">
        <v>216</v>
      </c>
      <c r="AT35" s="5" t="s">
        <v>217</v>
      </c>
      <c r="AU35" s="4">
        <v>2.637</v>
      </c>
      <c r="AV35" s="3">
        <v>0.28000000000000003</v>
      </c>
      <c r="AW35" s="4" t="s">
        <v>145</v>
      </c>
      <c r="AX35" s="4" t="s">
        <v>268</v>
      </c>
      <c r="AY35" s="3">
        <v>12</v>
      </c>
      <c r="AZ35" s="6" t="s">
        <v>280</v>
      </c>
      <c r="BA35" s="4" t="s">
        <v>274</v>
      </c>
      <c r="BB35" s="4">
        <v>189</v>
      </c>
      <c r="BC35" s="3">
        <v>900</v>
      </c>
      <c r="BD35" s="4" t="s">
        <v>357</v>
      </c>
      <c r="BE35" s="7">
        <v>12</v>
      </c>
      <c r="BF35" s="7">
        <v>23</v>
      </c>
      <c r="BG35" s="7">
        <v>11</v>
      </c>
      <c r="BH35" s="4">
        <v>0</v>
      </c>
      <c r="BI35" s="4">
        <v>56</v>
      </c>
      <c r="BJ35" s="4">
        <v>7</v>
      </c>
      <c r="BK35" s="4">
        <v>200</v>
      </c>
      <c r="BL35" s="4" t="s">
        <v>64</v>
      </c>
      <c r="BM35" s="4" t="s">
        <v>0</v>
      </c>
      <c r="BN35" s="4" t="s">
        <v>145</v>
      </c>
      <c r="BO35" s="4" t="s">
        <v>411</v>
      </c>
      <c r="BP35" s="28" t="s">
        <v>386</v>
      </c>
      <c r="BQ35" s="3">
        <v>1.008</v>
      </c>
      <c r="BR35" s="3">
        <v>0.23499999999999999</v>
      </c>
      <c r="BS35" s="8">
        <v>0.32600000000000001</v>
      </c>
      <c r="BT35" s="3">
        <v>0.42599999999999999</v>
      </c>
      <c r="BU35" s="3">
        <v>0.58599999999999997</v>
      </c>
      <c r="BV35" s="3">
        <v>1.012</v>
      </c>
      <c r="BW35" s="3" t="s">
        <v>1</v>
      </c>
      <c r="BX35" s="3" t="s">
        <v>1</v>
      </c>
      <c r="BY35" s="3" t="s">
        <v>1</v>
      </c>
      <c r="BZ35" s="3" t="s">
        <v>1</v>
      </c>
    </row>
    <row r="36" spans="1:78" x14ac:dyDescent="0.2">
      <c r="A36" s="3">
        <v>53</v>
      </c>
      <c r="B36" s="3" t="s">
        <v>126</v>
      </c>
      <c r="C36" s="9">
        <v>44625</v>
      </c>
      <c r="D36" s="3" t="s">
        <v>73</v>
      </c>
      <c r="E36" s="4" t="s">
        <v>63</v>
      </c>
      <c r="F36" s="4" t="s">
        <v>151</v>
      </c>
      <c r="G36" s="4" t="s">
        <v>154</v>
      </c>
      <c r="H36" s="6">
        <v>1.0820000000000001</v>
      </c>
      <c r="I36" s="6">
        <v>5.88</v>
      </c>
      <c r="J36" s="6">
        <v>36.4</v>
      </c>
      <c r="K36" s="6">
        <v>47.7</v>
      </c>
      <c r="L36" s="6">
        <v>15.9</v>
      </c>
      <c r="M36" s="4" t="s">
        <v>148</v>
      </c>
      <c r="N36" s="4" t="s">
        <v>151</v>
      </c>
      <c r="O36" s="3">
        <v>40</v>
      </c>
      <c r="P36" s="4" t="s">
        <v>50</v>
      </c>
      <c r="Q36" s="4" t="s">
        <v>0</v>
      </c>
      <c r="R36" s="4" t="s">
        <v>164</v>
      </c>
      <c r="S36" s="17" t="s">
        <v>325</v>
      </c>
      <c r="T36" s="4" t="s">
        <v>308</v>
      </c>
      <c r="U36" s="4" t="s">
        <v>35</v>
      </c>
      <c r="V36" s="4">
        <v>10</v>
      </c>
      <c r="W36" s="4">
        <v>0.6</v>
      </c>
      <c r="X36" s="3">
        <v>0.82499999999999996</v>
      </c>
      <c r="Y36" s="6">
        <v>0.125</v>
      </c>
      <c r="Z36" s="19">
        <v>15.1</v>
      </c>
      <c r="AA36" s="3">
        <v>0.85899999999999999</v>
      </c>
      <c r="AB36" s="4" t="s">
        <v>11</v>
      </c>
      <c r="AC36" s="4">
        <v>4.5</v>
      </c>
      <c r="AD36" s="4">
        <v>0.3</v>
      </c>
      <c r="AE36" s="21">
        <v>247</v>
      </c>
      <c r="AF36" s="4">
        <v>8</v>
      </c>
      <c r="AG36" s="4" t="s">
        <v>114</v>
      </c>
      <c r="AH36" s="3">
        <v>7</v>
      </c>
      <c r="AI36" s="19">
        <v>8.4</v>
      </c>
      <c r="AJ36" s="19">
        <v>7.5</v>
      </c>
      <c r="AK36" s="20">
        <f>Mines_4411!$AI36/Mines_4411!$AJ36</f>
        <v>1.1200000000000001</v>
      </c>
      <c r="AL36" s="4" t="s">
        <v>39</v>
      </c>
      <c r="AM36" s="3">
        <v>1500</v>
      </c>
      <c r="AN36" s="3">
        <v>5</v>
      </c>
      <c r="AO36" s="2" t="s">
        <v>190</v>
      </c>
      <c r="AP36" s="2" t="s">
        <v>145</v>
      </c>
      <c r="AQ36" s="3" t="s">
        <v>145</v>
      </c>
      <c r="AR36" s="3" t="s">
        <v>292</v>
      </c>
      <c r="AS36" s="4" t="s">
        <v>218</v>
      </c>
      <c r="AT36" s="5" t="s">
        <v>219</v>
      </c>
      <c r="AU36" s="4">
        <v>3.5129999999999999</v>
      </c>
      <c r="AV36" s="3">
        <v>0.26300000000000001</v>
      </c>
      <c r="AW36" s="4" t="s">
        <v>145</v>
      </c>
      <c r="AX36" s="4" t="s">
        <v>0</v>
      </c>
      <c r="AY36" s="3">
        <v>15</v>
      </c>
      <c r="AZ36" s="6" t="s">
        <v>277</v>
      </c>
      <c r="BA36" s="4" t="s">
        <v>274</v>
      </c>
      <c r="BB36" s="4">
        <v>193</v>
      </c>
      <c r="BC36" s="3">
        <v>900</v>
      </c>
      <c r="BD36" s="5" t="s">
        <v>358</v>
      </c>
      <c r="BE36" s="7">
        <v>26</v>
      </c>
      <c r="BF36" s="7">
        <v>28</v>
      </c>
      <c r="BG36" s="7">
        <v>2</v>
      </c>
      <c r="BH36" s="4">
        <v>0</v>
      </c>
      <c r="BI36" s="4">
        <v>38</v>
      </c>
      <c r="BJ36" s="4">
        <v>19</v>
      </c>
      <c r="BK36" s="4">
        <v>200</v>
      </c>
      <c r="BL36" s="4" t="s">
        <v>64</v>
      </c>
      <c r="BM36" s="4" t="s">
        <v>0</v>
      </c>
      <c r="BN36" s="4" t="s">
        <v>145</v>
      </c>
      <c r="BO36" s="4" t="s">
        <v>411</v>
      </c>
      <c r="BP36" s="28" t="s">
        <v>386</v>
      </c>
      <c r="BQ36" s="3">
        <v>1.083</v>
      </c>
      <c r="BR36" s="3">
        <v>0.33100000000000002</v>
      </c>
      <c r="BS36" s="8">
        <v>0.33700000000000002</v>
      </c>
      <c r="BT36" s="3">
        <v>0.42399999999999999</v>
      </c>
      <c r="BU36" s="3">
        <v>0.34699999999999998</v>
      </c>
      <c r="BV36" s="3">
        <v>0.77100000000000002</v>
      </c>
      <c r="BW36" s="3">
        <v>0.05</v>
      </c>
      <c r="BX36" s="3">
        <v>0.28000000000000003</v>
      </c>
      <c r="BY36" s="3">
        <v>0.29399999999999998</v>
      </c>
      <c r="BZ36" s="3">
        <v>0.90800000000000003</v>
      </c>
    </row>
    <row r="37" spans="1:78" x14ac:dyDescent="0.2">
      <c r="A37" s="3">
        <v>55</v>
      </c>
      <c r="B37" s="3" t="s">
        <v>126</v>
      </c>
      <c r="C37" s="9">
        <v>44644</v>
      </c>
      <c r="D37" s="3" t="s">
        <v>72</v>
      </c>
      <c r="E37" s="4" t="s">
        <v>63</v>
      </c>
      <c r="F37" s="4" t="s">
        <v>151</v>
      </c>
      <c r="G37" s="4" t="s">
        <v>154</v>
      </c>
      <c r="H37" s="6">
        <v>1.0820000000000001</v>
      </c>
      <c r="I37" s="6">
        <v>5.88</v>
      </c>
      <c r="J37" s="6">
        <v>36.4</v>
      </c>
      <c r="K37" s="6">
        <v>47.7</v>
      </c>
      <c r="L37" s="6">
        <v>15.9</v>
      </c>
      <c r="M37" s="4" t="s">
        <v>148</v>
      </c>
      <c r="N37" s="4" t="s">
        <v>151</v>
      </c>
      <c r="O37" s="3">
        <v>40</v>
      </c>
      <c r="P37" s="4" t="s">
        <v>50</v>
      </c>
      <c r="Q37" s="4" t="s">
        <v>0</v>
      </c>
      <c r="R37" s="4" t="s">
        <v>164</v>
      </c>
      <c r="S37" s="17" t="s">
        <v>328</v>
      </c>
      <c r="T37" s="4" t="s">
        <v>315</v>
      </c>
      <c r="U37" s="4" t="s">
        <v>35</v>
      </c>
      <c r="V37" s="4">
        <v>1</v>
      </c>
      <c r="W37" s="4">
        <v>0.8</v>
      </c>
      <c r="X37" s="3">
        <v>1.0549999999999999</v>
      </c>
      <c r="Y37" s="6">
        <v>0.125</v>
      </c>
      <c r="Z37" s="19">
        <v>22.6</v>
      </c>
      <c r="AA37" s="3">
        <v>0.85899999999999999</v>
      </c>
      <c r="AB37" s="4" t="s">
        <v>11</v>
      </c>
      <c r="AC37" s="4">
        <v>4.5</v>
      </c>
      <c r="AD37" s="4">
        <v>0.3</v>
      </c>
      <c r="AE37" s="21">
        <v>247</v>
      </c>
      <c r="AF37" s="4">
        <v>8</v>
      </c>
      <c r="AG37" s="4" t="s">
        <v>114</v>
      </c>
      <c r="AH37" s="3">
        <v>7</v>
      </c>
      <c r="AI37" s="19">
        <v>7.2069999999999999</v>
      </c>
      <c r="AJ37" s="20">
        <v>4.7699999999999996</v>
      </c>
      <c r="AK37" s="20">
        <f>Mines_4411!$AI37/Mines_4411!$AJ37</f>
        <v>1.5109014675052412</v>
      </c>
      <c r="AL37" s="4" t="s">
        <v>39</v>
      </c>
      <c r="AM37" s="3">
        <v>1475</v>
      </c>
      <c r="AN37" s="3">
        <v>5</v>
      </c>
      <c r="AO37" s="2" t="s">
        <v>190</v>
      </c>
      <c r="AP37" s="2" t="s">
        <v>145</v>
      </c>
      <c r="AQ37" s="3" t="s">
        <v>145</v>
      </c>
      <c r="AR37" s="3" t="s">
        <v>292</v>
      </c>
      <c r="AS37" s="4" t="s">
        <v>218</v>
      </c>
      <c r="AT37" s="5" t="s">
        <v>220</v>
      </c>
      <c r="AU37" s="4">
        <v>3.1789999999999998</v>
      </c>
      <c r="AV37" s="3">
        <v>0.24</v>
      </c>
      <c r="AW37" s="4" t="s">
        <v>145</v>
      </c>
      <c r="AX37" s="4" t="s">
        <v>134</v>
      </c>
      <c r="AY37" s="3">
        <v>16</v>
      </c>
      <c r="AZ37" s="6" t="s">
        <v>277</v>
      </c>
      <c r="BA37" s="4" t="s">
        <v>274</v>
      </c>
      <c r="BB37" s="4">
        <v>0</v>
      </c>
      <c r="BC37" s="3">
        <v>900</v>
      </c>
      <c r="BD37" s="4" t="s">
        <v>359</v>
      </c>
      <c r="BE37" s="7">
        <v>26</v>
      </c>
      <c r="BF37" s="7">
        <v>61</v>
      </c>
      <c r="BG37" s="7">
        <v>35</v>
      </c>
      <c r="BH37" s="4">
        <v>1</v>
      </c>
      <c r="BI37" s="4">
        <v>24</v>
      </c>
      <c r="BJ37" s="4">
        <v>9</v>
      </c>
      <c r="BK37" s="4">
        <v>200</v>
      </c>
      <c r="BL37" s="4" t="s">
        <v>64</v>
      </c>
      <c r="BM37" s="4" t="s">
        <v>0</v>
      </c>
      <c r="BN37" s="4" t="s">
        <v>145</v>
      </c>
      <c r="BO37" s="4" t="s">
        <v>411</v>
      </c>
      <c r="BP37" s="28" t="s">
        <v>387</v>
      </c>
      <c r="BQ37" s="3">
        <v>1.036</v>
      </c>
      <c r="BR37" s="8">
        <v>0.55000000000000004</v>
      </c>
      <c r="BS37" s="8">
        <v>0.78600000000000003</v>
      </c>
      <c r="BT37" s="3">
        <v>0.27400000000000002</v>
      </c>
      <c r="BU37" s="3">
        <v>0.13</v>
      </c>
      <c r="BV37" s="3">
        <v>0.40400000000000003</v>
      </c>
      <c r="BW37" s="3">
        <v>0.11</v>
      </c>
      <c r="BX37" s="3">
        <v>0.5</v>
      </c>
      <c r="BY37" s="3">
        <v>0.27700000000000002</v>
      </c>
      <c r="BZ37" s="3">
        <v>0.86099999999999999</v>
      </c>
    </row>
    <row r="38" spans="1:78" ht="18" x14ac:dyDescent="0.25">
      <c r="A38" s="3">
        <v>58</v>
      </c>
      <c r="B38" s="3" t="s">
        <v>126</v>
      </c>
      <c r="C38" s="9">
        <v>44663</v>
      </c>
      <c r="D38" s="3" t="s">
        <v>71</v>
      </c>
      <c r="E38" s="4" t="s">
        <v>63</v>
      </c>
      <c r="F38" s="4" t="s">
        <v>151</v>
      </c>
      <c r="G38" s="4" t="s">
        <v>154</v>
      </c>
      <c r="H38" s="6">
        <v>1.0820000000000001</v>
      </c>
      <c r="I38" s="6">
        <v>5.88</v>
      </c>
      <c r="J38" s="6">
        <v>36.4</v>
      </c>
      <c r="K38" s="6">
        <v>47.7</v>
      </c>
      <c r="L38" s="6">
        <v>15.9</v>
      </c>
      <c r="M38" s="4" t="s">
        <v>148</v>
      </c>
      <c r="N38" s="4" t="s">
        <v>151</v>
      </c>
      <c r="O38" s="3">
        <v>40</v>
      </c>
      <c r="P38" s="4" t="s">
        <v>50</v>
      </c>
      <c r="Q38" s="4" t="s">
        <v>147</v>
      </c>
      <c r="R38" s="4" t="s">
        <v>164</v>
      </c>
      <c r="S38" s="17" t="s">
        <v>328</v>
      </c>
      <c r="T38" s="4" t="s">
        <v>315</v>
      </c>
      <c r="U38" s="4" t="s">
        <v>35</v>
      </c>
      <c r="V38" s="4">
        <v>9</v>
      </c>
      <c r="W38" s="4">
        <v>0.6</v>
      </c>
      <c r="X38" s="3">
        <v>0.78500000000000003</v>
      </c>
      <c r="Y38" s="6">
        <v>0.125</v>
      </c>
      <c r="Z38" s="19">
        <v>22.8</v>
      </c>
      <c r="AA38" s="3">
        <v>0.85899999999999999</v>
      </c>
      <c r="AB38" s="4" t="s">
        <v>11</v>
      </c>
      <c r="AC38" s="4">
        <v>4.5</v>
      </c>
      <c r="AD38" s="4">
        <v>0.3</v>
      </c>
      <c r="AE38" s="21">
        <v>247</v>
      </c>
      <c r="AF38" s="4">
        <v>8</v>
      </c>
      <c r="AG38" s="4" t="s">
        <v>114</v>
      </c>
      <c r="AH38" s="3">
        <v>6</v>
      </c>
      <c r="AI38" s="19">
        <v>6.9</v>
      </c>
      <c r="AJ38" s="20">
        <v>5.09</v>
      </c>
      <c r="AK38" s="20">
        <f>Mines_4411!$AI38/Mines_4411!$AJ38</f>
        <v>1.3555992141453832</v>
      </c>
      <c r="AL38" s="4" t="s">
        <v>39</v>
      </c>
      <c r="AM38" s="3">
        <v>1475</v>
      </c>
      <c r="AN38" s="3">
        <v>5</v>
      </c>
      <c r="AO38" s="2" t="s">
        <v>190</v>
      </c>
      <c r="AP38" s="2" t="s">
        <v>145</v>
      </c>
      <c r="AQ38" s="3" t="s">
        <v>145</v>
      </c>
      <c r="AR38" s="3" t="s">
        <v>292</v>
      </c>
      <c r="AS38" s="4" t="s">
        <v>218</v>
      </c>
      <c r="AT38" s="5" t="s">
        <v>221</v>
      </c>
      <c r="AU38" s="4">
        <v>2.7429999999999999</v>
      </c>
      <c r="AV38" s="3">
        <v>0.223</v>
      </c>
      <c r="AW38" s="4" t="s">
        <v>145</v>
      </c>
      <c r="AX38" s="4" t="s">
        <v>0</v>
      </c>
      <c r="AY38" s="3">
        <v>23</v>
      </c>
      <c r="AZ38" s="6" t="s">
        <v>280</v>
      </c>
      <c r="BA38" s="4" t="s">
        <v>274</v>
      </c>
      <c r="BB38" s="4">
        <v>18</v>
      </c>
      <c r="BC38" s="3">
        <v>900</v>
      </c>
      <c r="BD38" s="4" t="s">
        <v>360</v>
      </c>
      <c r="BE38" s="7">
        <v>31</v>
      </c>
      <c r="BF38" s="7">
        <v>89</v>
      </c>
      <c r="BG38" s="7">
        <v>58</v>
      </c>
      <c r="BH38" s="4">
        <v>0</v>
      </c>
      <c r="BI38" s="4">
        <v>20</v>
      </c>
      <c r="BJ38" s="4">
        <v>11</v>
      </c>
      <c r="BK38" s="4">
        <v>200</v>
      </c>
      <c r="BL38" s="4" t="s">
        <v>64</v>
      </c>
      <c r="BM38" s="4" t="s">
        <v>0</v>
      </c>
      <c r="BN38" s="4" t="s">
        <v>114</v>
      </c>
      <c r="BO38" s="4" t="s">
        <v>411</v>
      </c>
      <c r="BP38" s="28" t="s">
        <v>387</v>
      </c>
      <c r="BQ38" s="3">
        <v>1.0629999999999999</v>
      </c>
      <c r="BR38" s="8">
        <v>0.27</v>
      </c>
      <c r="BS38" s="8">
        <v>0.307</v>
      </c>
      <c r="BT38" s="3">
        <v>0.502</v>
      </c>
      <c r="BU38" s="3">
        <v>0.436</v>
      </c>
      <c r="BV38" s="3">
        <v>0.93799999999999994</v>
      </c>
      <c r="BW38" s="3">
        <v>0.09</v>
      </c>
      <c r="BX38" s="3">
        <v>0.38</v>
      </c>
      <c r="BY38" s="3">
        <v>0.28899999999999998</v>
      </c>
      <c r="BZ38" s="3">
        <v>0.97</v>
      </c>
    </row>
    <row r="39" spans="1:78" x14ac:dyDescent="0.2">
      <c r="A39" s="3">
        <v>60</v>
      </c>
      <c r="B39" s="3" t="s">
        <v>126</v>
      </c>
      <c r="C39" s="9">
        <v>44673</v>
      </c>
      <c r="D39" s="3" t="s">
        <v>80</v>
      </c>
      <c r="E39" s="4" t="s">
        <v>63</v>
      </c>
      <c r="F39" s="4" t="s">
        <v>151</v>
      </c>
      <c r="G39" s="4" t="s">
        <v>154</v>
      </c>
      <c r="H39" s="6">
        <v>1.0820000000000001</v>
      </c>
      <c r="I39" s="6">
        <v>5.88</v>
      </c>
      <c r="J39" s="6">
        <v>36.4</v>
      </c>
      <c r="K39" s="6">
        <v>47.7</v>
      </c>
      <c r="L39" s="6">
        <v>15.9</v>
      </c>
      <c r="M39" s="4" t="s">
        <v>0</v>
      </c>
      <c r="N39" s="4" t="s">
        <v>158</v>
      </c>
      <c r="O39" s="3">
        <v>40</v>
      </c>
      <c r="P39" s="4" t="s">
        <v>86</v>
      </c>
      <c r="Q39" s="4" t="s">
        <v>0</v>
      </c>
      <c r="R39" s="4" t="s">
        <v>164</v>
      </c>
      <c r="S39" s="17" t="s">
        <v>328</v>
      </c>
      <c r="T39" s="4" t="s">
        <v>315</v>
      </c>
      <c r="U39" s="4" t="s">
        <v>35</v>
      </c>
      <c r="V39" s="4">
        <v>1</v>
      </c>
      <c r="W39" s="4">
        <v>0.7</v>
      </c>
      <c r="X39" s="3">
        <v>0.82</v>
      </c>
      <c r="Y39" s="6">
        <v>0.125</v>
      </c>
      <c r="Z39" s="19">
        <v>32</v>
      </c>
      <c r="AA39" s="3">
        <v>1.1519999999999999</v>
      </c>
      <c r="AB39" s="4" t="s">
        <v>11</v>
      </c>
      <c r="AC39" s="4">
        <v>4.5</v>
      </c>
      <c r="AD39" s="4">
        <v>0.3</v>
      </c>
      <c r="AE39" s="21">
        <v>149</v>
      </c>
      <c r="AF39" s="4">
        <v>8</v>
      </c>
      <c r="AG39" s="4" t="s">
        <v>114</v>
      </c>
      <c r="AH39" s="3">
        <v>6</v>
      </c>
      <c r="AI39" s="19">
        <v>9.5</v>
      </c>
      <c r="AJ39" s="20">
        <v>7.09</v>
      </c>
      <c r="AK39" s="20">
        <f>Mines_4411!$AI39/Mines_4411!$AJ39</f>
        <v>1.3399153737658676</v>
      </c>
      <c r="AL39" s="4" t="s">
        <v>39</v>
      </c>
      <c r="AM39" s="3">
        <v>1500</v>
      </c>
      <c r="AN39" s="3">
        <v>5</v>
      </c>
      <c r="AO39" s="2" t="s">
        <v>190</v>
      </c>
      <c r="AP39" s="2" t="s">
        <v>145</v>
      </c>
      <c r="AQ39" s="3" t="s">
        <v>145</v>
      </c>
      <c r="AR39" s="3" t="s">
        <v>292</v>
      </c>
      <c r="AS39" s="4" t="s">
        <v>222</v>
      </c>
      <c r="AT39" s="5" t="s">
        <v>223</v>
      </c>
      <c r="AU39" s="4">
        <v>1.5780000000000001</v>
      </c>
      <c r="AV39" s="3">
        <v>0.255</v>
      </c>
      <c r="AW39" s="4" t="s">
        <v>114</v>
      </c>
      <c r="AX39" s="4" t="s">
        <v>134</v>
      </c>
      <c r="AY39" s="3">
        <v>21</v>
      </c>
      <c r="AZ39" s="6" t="s">
        <v>280</v>
      </c>
      <c r="BA39" s="4" t="s">
        <v>274</v>
      </c>
      <c r="BB39" s="4">
        <v>29</v>
      </c>
      <c r="BC39" s="3">
        <v>900</v>
      </c>
      <c r="BD39" s="4" t="s">
        <v>361</v>
      </c>
      <c r="BE39" s="7">
        <v>2</v>
      </c>
      <c r="BF39" s="7">
        <v>3</v>
      </c>
      <c r="BG39" s="7">
        <v>1</v>
      </c>
      <c r="BH39" s="4">
        <v>0</v>
      </c>
      <c r="BI39" s="4">
        <v>15</v>
      </c>
      <c r="BJ39" s="4">
        <v>10</v>
      </c>
      <c r="BK39" s="4">
        <v>200</v>
      </c>
      <c r="BL39" s="4" t="s">
        <v>64</v>
      </c>
      <c r="BM39" s="4" t="s">
        <v>0</v>
      </c>
      <c r="BN39" s="4" t="s">
        <v>114</v>
      </c>
      <c r="BO39" s="4" t="s">
        <v>411</v>
      </c>
      <c r="BP39" s="28" t="s">
        <v>386</v>
      </c>
      <c r="BQ39" s="3">
        <v>1.0740000000000001</v>
      </c>
      <c r="BR39" s="3">
        <v>0.29499999999999998</v>
      </c>
      <c r="BS39" s="8">
        <v>0.29699999999999999</v>
      </c>
      <c r="BT39" s="3">
        <v>0.45</v>
      </c>
      <c r="BU39" s="3">
        <v>0.45600000000000002</v>
      </c>
      <c r="BV39" s="3">
        <v>0.90600000000000003</v>
      </c>
      <c r="BW39" s="3">
        <v>0.06</v>
      </c>
      <c r="BX39" s="3">
        <v>0.36</v>
      </c>
      <c r="BY39" s="3">
        <v>0.3</v>
      </c>
      <c r="BZ39" s="3">
        <v>0.88600000000000001</v>
      </c>
    </row>
    <row r="40" spans="1:78" x14ac:dyDescent="0.2">
      <c r="A40" s="3">
        <v>61</v>
      </c>
      <c r="B40" s="3" t="s">
        <v>126</v>
      </c>
      <c r="C40" s="9">
        <v>44677</v>
      </c>
      <c r="D40" s="3" t="s">
        <v>87</v>
      </c>
      <c r="E40" s="4" t="s">
        <v>63</v>
      </c>
      <c r="F40" s="4" t="s">
        <v>151</v>
      </c>
      <c r="G40" s="4" t="s">
        <v>154</v>
      </c>
      <c r="H40" s="6">
        <v>1.0820000000000001</v>
      </c>
      <c r="I40" s="6">
        <v>5.88</v>
      </c>
      <c r="J40" s="6">
        <v>36.4</v>
      </c>
      <c r="K40" s="6">
        <v>47.7</v>
      </c>
      <c r="L40" s="6">
        <v>15.9</v>
      </c>
      <c r="M40" s="4" t="s">
        <v>0</v>
      </c>
      <c r="N40" s="4" t="s">
        <v>158</v>
      </c>
      <c r="O40" s="3">
        <v>40</v>
      </c>
      <c r="P40" s="4" t="s">
        <v>86</v>
      </c>
      <c r="Q40" s="4" t="s">
        <v>0</v>
      </c>
      <c r="R40" s="4" t="s">
        <v>164</v>
      </c>
      <c r="S40" s="17" t="s">
        <v>328</v>
      </c>
      <c r="T40" s="4" t="s">
        <v>315</v>
      </c>
      <c r="U40" s="4" t="s">
        <v>35</v>
      </c>
      <c r="V40" s="4">
        <v>1</v>
      </c>
      <c r="W40" s="4">
        <v>0.7</v>
      </c>
      <c r="X40" s="3">
        <v>0.86</v>
      </c>
      <c r="Y40" s="6">
        <v>0.125</v>
      </c>
      <c r="Z40" s="19">
        <v>41.6</v>
      </c>
      <c r="AA40" s="3">
        <v>1.1519999999999999</v>
      </c>
      <c r="AB40" s="4" t="s">
        <v>11</v>
      </c>
      <c r="AC40" s="4">
        <v>4.5</v>
      </c>
      <c r="AD40" s="4">
        <v>0.3</v>
      </c>
      <c r="AE40" s="4">
        <v>154</v>
      </c>
      <c r="AF40" s="4">
        <v>8</v>
      </c>
      <c r="AG40" s="4" t="s">
        <v>114</v>
      </c>
      <c r="AH40" s="3">
        <v>15</v>
      </c>
      <c r="AI40" s="19">
        <v>18.399999999999999</v>
      </c>
      <c r="AJ40" s="20">
        <v>5.45</v>
      </c>
      <c r="AK40" s="20">
        <f>Mines_4411!$AI40/Mines_4411!$AJ40</f>
        <v>3.3761467889908254</v>
      </c>
      <c r="AL40" s="4" t="s">
        <v>39</v>
      </c>
      <c r="AM40" s="3">
        <v>1475</v>
      </c>
      <c r="AN40" s="3">
        <v>5</v>
      </c>
      <c r="AO40" s="2" t="s">
        <v>190</v>
      </c>
      <c r="AP40" s="2" t="s">
        <v>145</v>
      </c>
      <c r="AQ40" s="3" t="s">
        <v>145</v>
      </c>
      <c r="AR40" s="3" t="s">
        <v>292</v>
      </c>
      <c r="AS40" s="4" t="s">
        <v>224</v>
      </c>
      <c r="AT40" s="5" t="s">
        <v>225</v>
      </c>
      <c r="AU40" s="4">
        <v>1.27</v>
      </c>
      <c r="AV40" s="3">
        <v>0.24399999999999999</v>
      </c>
      <c r="AW40" s="4" t="s">
        <v>114</v>
      </c>
      <c r="AX40" s="4" t="s">
        <v>134</v>
      </c>
      <c r="AY40" s="3">
        <v>40</v>
      </c>
      <c r="AZ40" s="6" t="s">
        <v>277</v>
      </c>
      <c r="BA40" s="4" t="s">
        <v>274</v>
      </c>
      <c r="BB40" s="4">
        <v>37</v>
      </c>
      <c r="BC40" s="3">
        <v>900</v>
      </c>
      <c r="BD40" s="4" t="s">
        <v>362</v>
      </c>
      <c r="BE40" s="7">
        <v>1</v>
      </c>
      <c r="BF40" s="7">
        <v>3</v>
      </c>
      <c r="BG40" s="7">
        <v>2</v>
      </c>
      <c r="BH40" s="4">
        <v>0</v>
      </c>
      <c r="BI40" s="4">
        <v>13</v>
      </c>
      <c r="BJ40" s="4">
        <v>6</v>
      </c>
      <c r="BK40" s="4">
        <v>200</v>
      </c>
      <c r="BL40" s="4" t="s">
        <v>64</v>
      </c>
      <c r="BM40" s="4" t="s">
        <v>0</v>
      </c>
      <c r="BN40" s="4" t="s">
        <v>114</v>
      </c>
      <c r="BO40" s="4" t="s">
        <v>411</v>
      </c>
      <c r="BP40" s="28" t="s">
        <v>387</v>
      </c>
      <c r="BQ40" s="3">
        <v>1.0900000000000001</v>
      </c>
      <c r="BR40" s="3">
        <v>0.36199999999999999</v>
      </c>
      <c r="BS40" s="8">
        <v>0.307</v>
      </c>
      <c r="BT40" s="3">
        <v>0.54700000000000004</v>
      </c>
      <c r="BU40" s="3">
        <v>0.18099999999999999</v>
      </c>
      <c r="BV40" s="3">
        <v>0.72799999999999998</v>
      </c>
      <c r="BW40" s="3">
        <v>0.06</v>
      </c>
      <c r="BX40" s="3">
        <v>0.33</v>
      </c>
      <c r="BY40" s="3">
        <v>0.33200000000000002</v>
      </c>
      <c r="BZ40" s="3">
        <v>0.999</v>
      </c>
    </row>
    <row r="41" spans="1:78" x14ac:dyDescent="0.2">
      <c r="A41" s="3">
        <v>62</v>
      </c>
      <c r="B41" s="3" t="s">
        <v>126</v>
      </c>
      <c r="C41" s="9">
        <v>44683</v>
      </c>
      <c r="D41" s="3" t="s">
        <v>88</v>
      </c>
      <c r="E41" s="4" t="s">
        <v>63</v>
      </c>
      <c r="F41" s="4" t="s">
        <v>151</v>
      </c>
      <c r="G41" s="4" t="s">
        <v>154</v>
      </c>
      <c r="H41" s="6">
        <v>1.0820000000000001</v>
      </c>
      <c r="I41" s="6">
        <v>5.88</v>
      </c>
      <c r="J41" s="6">
        <v>36.4</v>
      </c>
      <c r="K41" s="6">
        <v>47.7</v>
      </c>
      <c r="L41" s="6">
        <v>15.9</v>
      </c>
      <c r="M41" s="4" t="s">
        <v>0</v>
      </c>
      <c r="N41" s="4" t="s">
        <v>158</v>
      </c>
      <c r="O41" s="3">
        <v>40</v>
      </c>
      <c r="P41" s="4" t="s">
        <v>86</v>
      </c>
      <c r="Q41" s="4" t="s">
        <v>0</v>
      </c>
      <c r="R41" s="4" t="s">
        <v>167</v>
      </c>
      <c r="S41" s="17" t="s">
        <v>328</v>
      </c>
      <c r="T41" s="5" t="s">
        <v>316</v>
      </c>
      <c r="U41" s="4" t="s">
        <v>35</v>
      </c>
      <c r="V41" s="4">
        <v>2</v>
      </c>
      <c r="W41" s="4">
        <v>0.7</v>
      </c>
      <c r="X41" s="3">
        <v>1.0049999999999999</v>
      </c>
      <c r="Y41" s="6">
        <v>0.125</v>
      </c>
      <c r="Z41" s="19">
        <v>25.8</v>
      </c>
      <c r="AA41" s="3">
        <v>1.1519999999999999</v>
      </c>
      <c r="AB41" s="4" t="s">
        <v>11</v>
      </c>
      <c r="AC41" s="4">
        <v>4.5</v>
      </c>
      <c r="AD41" s="4">
        <v>0.3</v>
      </c>
      <c r="AE41" s="4">
        <v>154</v>
      </c>
      <c r="AF41" s="4">
        <v>8</v>
      </c>
      <c r="AG41" s="4" t="s">
        <v>114</v>
      </c>
      <c r="AH41" s="3">
        <v>15</v>
      </c>
      <c r="AI41" s="19">
        <v>16.7</v>
      </c>
      <c r="AJ41" s="20">
        <v>5.43</v>
      </c>
      <c r="AK41" s="20">
        <f>Mines_4411!$AI41/Mines_4411!$AJ41</f>
        <v>3.0755064456721914</v>
      </c>
      <c r="AL41" s="4" t="s">
        <v>39</v>
      </c>
      <c r="AM41" s="3">
        <v>1475</v>
      </c>
      <c r="AN41" s="3">
        <v>5</v>
      </c>
      <c r="AO41" s="2" t="s">
        <v>190</v>
      </c>
      <c r="AP41" s="2" t="s">
        <v>145</v>
      </c>
      <c r="AQ41" s="3" t="s">
        <v>145</v>
      </c>
      <c r="AR41" s="3" t="s">
        <v>292</v>
      </c>
      <c r="AS41" s="4" t="s">
        <v>224</v>
      </c>
      <c r="AT41" s="5" t="s">
        <v>225</v>
      </c>
      <c r="AU41" s="4">
        <v>1.27</v>
      </c>
      <c r="AV41" s="3">
        <v>0.24099999999999999</v>
      </c>
      <c r="AW41" s="4" t="s">
        <v>114</v>
      </c>
      <c r="AX41" s="4" t="s">
        <v>134</v>
      </c>
      <c r="AY41" s="3">
        <v>40</v>
      </c>
      <c r="AZ41" s="6" t="s">
        <v>282</v>
      </c>
      <c r="BA41" s="4" t="s">
        <v>274</v>
      </c>
      <c r="BB41" s="4">
        <v>16</v>
      </c>
      <c r="BC41" s="3">
        <v>900</v>
      </c>
      <c r="BD41" s="4" t="s">
        <v>362</v>
      </c>
      <c r="BE41" s="7">
        <v>1</v>
      </c>
      <c r="BF41" s="7">
        <v>3</v>
      </c>
      <c r="BG41" s="7">
        <v>2</v>
      </c>
      <c r="BH41" s="4">
        <v>0</v>
      </c>
      <c r="BI41" s="4">
        <v>19</v>
      </c>
      <c r="BJ41" s="4">
        <v>12</v>
      </c>
      <c r="BK41" s="4">
        <v>200</v>
      </c>
      <c r="BL41" s="4" t="s">
        <v>64</v>
      </c>
      <c r="BM41" s="4" t="s">
        <v>0</v>
      </c>
      <c r="BN41" s="4" t="s">
        <v>114</v>
      </c>
      <c r="BO41" s="4" t="s">
        <v>411</v>
      </c>
      <c r="BP41" s="28" t="s">
        <v>387</v>
      </c>
      <c r="BQ41" s="3">
        <v>1.0860000000000001</v>
      </c>
      <c r="BR41" s="3">
        <v>0.311</v>
      </c>
      <c r="BS41" s="8">
        <v>0.29699999999999999</v>
      </c>
      <c r="BT41" s="3">
        <v>0.57799999999999996</v>
      </c>
      <c r="BU41" s="3">
        <v>0.245</v>
      </c>
      <c r="BV41" s="3">
        <v>0.82299999999999995</v>
      </c>
      <c r="BW41" s="3">
        <v>0.09</v>
      </c>
      <c r="BX41" s="3">
        <v>0.39</v>
      </c>
      <c r="BY41" s="3">
        <v>0.28799999999999998</v>
      </c>
      <c r="BZ41" s="3">
        <v>0.97299999999999998</v>
      </c>
    </row>
    <row r="42" spans="1:78" x14ac:dyDescent="0.2">
      <c r="A42" s="3">
        <v>63</v>
      </c>
      <c r="B42" s="3" t="s">
        <v>126</v>
      </c>
      <c r="C42" s="9">
        <v>44686</v>
      </c>
      <c r="D42" s="3" t="s">
        <v>89</v>
      </c>
      <c r="E42" s="4" t="s">
        <v>63</v>
      </c>
      <c r="F42" s="4" t="s">
        <v>151</v>
      </c>
      <c r="G42" s="4" t="s">
        <v>154</v>
      </c>
      <c r="H42" s="6">
        <v>1.0820000000000001</v>
      </c>
      <c r="I42" s="6">
        <v>5.88</v>
      </c>
      <c r="J42" s="6">
        <v>36.4</v>
      </c>
      <c r="K42" s="6">
        <v>47.7</v>
      </c>
      <c r="L42" s="6">
        <v>15.9</v>
      </c>
      <c r="M42" s="4" t="s">
        <v>0</v>
      </c>
      <c r="N42" s="4" t="s">
        <v>158</v>
      </c>
      <c r="O42" s="3">
        <v>40</v>
      </c>
      <c r="P42" s="4" t="s">
        <v>86</v>
      </c>
      <c r="Q42" s="4" t="s">
        <v>0</v>
      </c>
      <c r="R42" s="4" t="s">
        <v>164</v>
      </c>
      <c r="S42" s="17" t="s">
        <v>328</v>
      </c>
      <c r="T42" s="4" t="s">
        <v>315</v>
      </c>
      <c r="U42" s="4" t="s">
        <v>35</v>
      </c>
      <c r="V42" s="4">
        <v>4</v>
      </c>
      <c r="W42" s="4">
        <v>0.7</v>
      </c>
      <c r="X42" s="3">
        <v>0.85499999999999998</v>
      </c>
      <c r="Y42" s="6">
        <v>0.125</v>
      </c>
      <c r="Z42" s="19">
        <v>43.5</v>
      </c>
      <c r="AA42" s="3">
        <v>1.1519999999999999</v>
      </c>
      <c r="AB42" s="4" t="s">
        <v>11</v>
      </c>
      <c r="AC42" s="4">
        <v>4.5</v>
      </c>
      <c r="AD42" s="4">
        <v>0.3</v>
      </c>
      <c r="AE42" s="4">
        <v>154</v>
      </c>
      <c r="AF42" s="4">
        <v>8</v>
      </c>
      <c r="AG42" s="4" t="s">
        <v>114</v>
      </c>
      <c r="AH42" s="3">
        <v>15</v>
      </c>
      <c r="AI42" s="19">
        <v>16.399999999999999</v>
      </c>
      <c r="AJ42" s="20">
        <v>5.88</v>
      </c>
      <c r="AK42" s="20">
        <f>Mines_4411!$AI42/Mines_4411!$AJ42</f>
        <v>2.7891156462585034</v>
      </c>
      <c r="AL42" s="4" t="s">
        <v>39</v>
      </c>
      <c r="AM42" s="3">
        <v>1475</v>
      </c>
      <c r="AN42" s="3">
        <v>5</v>
      </c>
      <c r="AO42" s="2" t="s">
        <v>190</v>
      </c>
      <c r="AP42" s="2" t="s">
        <v>145</v>
      </c>
      <c r="AQ42" s="3" t="s">
        <v>145</v>
      </c>
      <c r="AR42" s="3" t="s">
        <v>292</v>
      </c>
      <c r="AS42" s="4" t="s">
        <v>224</v>
      </c>
      <c r="AT42" s="5" t="s">
        <v>225</v>
      </c>
      <c r="AU42" s="4">
        <v>1.27</v>
      </c>
      <c r="AV42" s="3">
        <v>0.23699999999999999</v>
      </c>
      <c r="AW42" s="4" t="s">
        <v>114</v>
      </c>
      <c r="AX42" s="4" t="s">
        <v>134</v>
      </c>
      <c r="AY42" s="3">
        <v>40</v>
      </c>
      <c r="AZ42" s="6" t="s">
        <v>277</v>
      </c>
      <c r="BA42" s="4" t="s">
        <v>274</v>
      </c>
      <c r="BB42" s="4">
        <v>43</v>
      </c>
      <c r="BC42" s="3">
        <v>900</v>
      </c>
      <c r="BD42" s="4" t="s">
        <v>257</v>
      </c>
      <c r="BE42" s="7">
        <v>1</v>
      </c>
      <c r="BF42" s="7">
        <v>3</v>
      </c>
      <c r="BG42" s="7">
        <v>2</v>
      </c>
      <c r="BH42" s="4">
        <v>0</v>
      </c>
      <c r="BI42" s="4">
        <v>22</v>
      </c>
      <c r="BJ42" s="4">
        <v>9</v>
      </c>
      <c r="BK42" s="4">
        <v>200</v>
      </c>
      <c r="BL42" s="4" t="s">
        <v>64</v>
      </c>
      <c r="BM42" s="4" t="s">
        <v>403</v>
      </c>
      <c r="BN42" s="4" t="s">
        <v>114</v>
      </c>
      <c r="BO42" s="4" t="s">
        <v>411</v>
      </c>
      <c r="BP42" s="28" t="s">
        <v>386</v>
      </c>
      <c r="BQ42" s="3">
        <v>1.091</v>
      </c>
      <c r="BR42" s="3">
        <v>0.18</v>
      </c>
      <c r="BS42" s="8">
        <v>0.157</v>
      </c>
      <c r="BT42" s="3">
        <v>1.0409999999999999</v>
      </c>
      <c r="BU42" s="3">
        <v>0.40200000000000002</v>
      </c>
      <c r="BV42" s="3">
        <v>1.4430000000000001</v>
      </c>
      <c r="BW42" s="3">
        <v>7.0000000000000007E-2</v>
      </c>
      <c r="BX42" s="3">
        <v>0.39</v>
      </c>
      <c r="BY42" s="3" t="s">
        <v>1</v>
      </c>
      <c r="BZ42" s="3" t="s">
        <v>1</v>
      </c>
    </row>
    <row r="43" spans="1:78" x14ac:dyDescent="0.2">
      <c r="A43" s="3">
        <v>64</v>
      </c>
      <c r="B43" s="3" t="s">
        <v>126</v>
      </c>
      <c r="C43" s="9">
        <v>44689</v>
      </c>
      <c r="D43" s="3" t="s">
        <v>90</v>
      </c>
      <c r="E43" s="4" t="s">
        <v>63</v>
      </c>
      <c r="F43" s="4" t="s">
        <v>151</v>
      </c>
      <c r="G43" s="4" t="s">
        <v>154</v>
      </c>
      <c r="H43" s="6">
        <v>1.0820000000000001</v>
      </c>
      <c r="I43" s="6">
        <v>5.88</v>
      </c>
      <c r="J43" s="6">
        <v>36.4</v>
      </c>
      <c r="K43" s="6">
        <v>47.7</v>
      </c>
      <c r="L43" s="6">
        <v>15.9</v>
      </c>
      <c r="M43" s="4" t="s">
        <v>0</v>
      </c>
      <c r="N43" s="4" t="s">
        <v>158</v>
      </c>
      <c r="O43" s="3">
        <v>40</v>
      </c>
      <c r="P43" s="4" t="s">
        <v>86</v>
      </c>
      <c r="Q43" s="4" t="s">
        <v>0</v>
      </c>
      <c r="R43" s="4" t="s">
        <v>164</v>
      </c>
      <c r="S43" s="17" t="s">
        <v>328</v>
      </c>
      <c r="T43" s="4" t="s">
        <v>315</v>
      </c>
      <c r="U43" s="4" t="s">
        <v>35</v>
      </c>
      <c r="V43" s="4">
        <v>5</v>
      </c>
      <c r="W43" s="4">
        <v>0.6</v>
      </c>
      <c r="X43" s="3">
        <v>0.87</v>
      </c>
      <c r="Y43" s="6">
        <v>0.125</v>
      </c>
      <c r="Z43" s="19">
        <v>14.5</v>
      </c>
      <c r="AA43" s="3">
        <v>1.1519999999999999</v>
      </c>
      <c r="AB43" s="4" t="s">
        <v>11</v>
      </c>
      <c r="AC43" s="4">
        <v>4.5</v>
      </c>
      <c r="AD43" s="4">
        <v>0.3</v>
      </c>
      <c r="AE43" s="4">
        <v>154</v>
      </c>
      <c r="AF43" s="4">
        <v>8</v>
      </c>
      <c r="AG43" s="4" t="s">
        <v>114</v>
      </c>
      <c r="AH43" s="3">
        <v>15</v>
      </c>
      <c r="AI43" s="19">
        <v>13.9</v>
      </c>
      <c r="AJ43" s="20">
        <v>4.8</v>
      </c>
      <c r="AK43" s="20">
        <f>Mines_4411!$AI43/Mines_4411!$AJ43</f>
        <v>2.8958333333333335</v>
      </c>
      <c r="AL43" s="4" t="s">
        <v>39</v>
      </c>
      <c r="AM43" s="3">
        <v>1475</v>
      </c>
      <c r="AN43" s="3">
        <v>5</v>
      </c>
      <c r="AO43" s="2" t="s">
        <v>190</v>
      </c>
      <c r="AP43" s="2" t="s">
        <v>145</v>
      </c>
      <c r="AQ43" s="3" t="s">
        <v>145</v>
      </c>
      <c r="AR43" s="3" t="s">
        <v>292</v>
      </c>
      <c r="AS43" s="4" t="s">
        <v>224</v>
      </c>
      <c r="AT43" s="5" t="s">
        <v>225</v>
      </c>
      <c r="AU43" s="4">
        <v>1.27</v>
      </c>
      <c r="AV43" s="3">
        <v>0.22900000000000001</v>
      </c>
      <c r="AW43" s="4" t="s">
        <v>114</v>
      </c>
      <c r="AX43" s="4" t="s">
        <v>134</v>
      </c>
      <c r="AY43" s="3">
        <v>40</v>
      </c>
      <c r="AZ43" s="6" t="s">
        <v>282</v>
      </c>
      <c r="BA43" s="4" t="s">
        <v>274</v>
      </c>
      <c r="BB43" s="4">
        <v>59</v>
      </c>
      <c r="BC43" s="3">
        <v>900</v>
      </c>
      <c r="BD43" s="4" t="s">
        <v>257</v>
      </c>
      <c r="BE43" s="7">
        <v>1</v>
      </c>
      <c r="BF43" s="7">
        <v>3</v>
      </c>
      <c r="BG43" s="7">
        <v>2</v>
      </c>
      <c r="BH43" s="4">
        <v>0</v>
      </c>
      <c r="BI43" s="4">
        <v>25</v>
      </c>
      <c r="BJ43" s="4">
        <v>12</v>
      </c>
      <c r="BK43" s="4">
        <v>200</v>
      </c>
      <c r="BL43" s="4" t="s">
        <v>64</v>
      </c>
      <c r="BM43" s="4" t="s">
        <v>404</v>
      </c>
      <c r="BN43" s="4" t="s">
        <v>114</v>
      </c>
      <c r="BO43" s="4" t="s">
        <v>411</v>
      </c>
      <c r="BP43" s="28" t="s">
        <v>387</v>
      </c>
      <c r="BQ43" s="3">
        <v>1.0980000000000001</v>
      </c>
      <c r="BR43" s="3">
        <v>0.159</v>
      </c>
      <c r="BS43" s="8">
        <v>0.13700000000000001</v>
      </c>
      <c r="BT43" s="3">
        <v>1.179</v>
      </c>
      <c r="BU43" s="3">
        <v>0.46</v>
      </c>
      <c r="BV43" s="3">
        <v>1.639</v>
      </c>
      <c r="BW43" s="3">
        <v>7.0000000000000007E-2</v>
      </c>
      <c r="BX43" s="3">
        <v>0.31</v>
      </c>
      <c r="BY43" s="3">
        <v>0.32800000000000001</v>
      </c>
      <c r="BZ43" s="3">
        <v>0.98499999999999999</v>
      </c>
    </row>
    <row r="44" spans="1:78" x14ac:dyDescent="0.2">
      <c r="A44" s="3">
        <v>65</v>
      </c>
      <c r="B44" s="3" t="s">
        <v>126</v>
      </c>
      <c r="C44" s="9">
        <v>44692</v>
      </c>
      <c r="D44" s="3" t="s">
        <v>82</v>
      </c>
      <c r="E44" s="4" t="s">
        <v>63</v>
      </c>
      <c r="F44" s="4" t="s">
        <v>151</v>
      </c>
      <c r="G44" s="4" t="s">
        <v>154</v>
      </c>
      <c r="H44" s="6">
        <v>1.0820000000000001</v>
      </c>
      <c r="I44" s="6">
        <v>5.88</v>
      </c>
      <c r="J44" s="6">
        <v>36.4</v>
      </c>
      <c r="K44" s="6">
        <v>47.7</v>
      </c>
      <c r="L44" s="6">
        <v>15.9</v>
      </c>
      <c r="M44" s="4" t="s">
        <v>0</v>
      </c>
      <c r="N44" s="4" t="s">
        <v>158</v>
      </c>
      <c r="O44" s="3">
        <v>40</v>
      </c>
      <c r="P44" s="4" t="s">
        <v>86</v>
      </c>
      <c r="Q44" s="4" t="s">
        <v>0</v>
      </c>
      <c r="R44" s="4" t="s">
        <v>164</v>
      </c>
      <c r="S44" s="17" t="s">
        <v>328</v>
      </c>
      <c r="T44" s="4" t="s">
        <v>315</v>
      </c>
      <c r="U44" s="4" t="s">
        <v>35</v>
      </c>
      <c r="V44" s="4">
        <v>7</v>
      </c>
      <c r="W44" s="4">
        <v>0.7</v>
      </c>
      <c r="X44" s="3">
        <v>0.95499999999999996</v>
      </c>
      <c r="Y44" s="6">
        <v>0.125</v>
      </c>
      <c r="Z44" s="19">
        <v>32.4</v>
      </c>
      <c r="AA44" s="3">
        <v>1.1519999999999999</v>
      </c>
      <c r="AB44" s="4" t="s">
        <v>11</v>
      </c>
      <c r="AC44" s="4">
        <v>4.5</v>
      </c>
      <c r="AD44" s="4">
        <v>0.3</v>
      </c>
      <c r="AE44" s="21">
        <v>149</v>
      </c>
      <c r="AF44" s="4">
        <v>8</v>
      </c>
      <c r="AG44" s="4" t="s">
        <v>114</v>
      </c>
      <c r="AH44" s="3">
        <v>6</v>
      </c>
      <c r="AI44" s="19">
        <v>10</v>
      </c>
      <c r="AJ44" s="20">
        <v>7.75</v>
      </c>
      <c r="AK44" s="20">
        <f>Mines_4411!$AI44/Mines_4411!$AJ44</f>
        <v>1.2903225806451613</v>
      </c>
      <c r="AL44" s="4" t="s">
        <v>39</v>
      </c>
      <c r="AM44" s="3">
        <v>1550</v>
      </c>
      <c r="AN44" s="3">
        <v>0.1</v>
      </c>
      <c r="AO44" s="2" t="s">
        <v>190</v>
      </c>
      <c r="AP44" s="2" t="s">
        <v>145</v>
      </c>
      <c r="AQ44" s="3" t="s">
        <v>114</v>
      </c>
      <c r="AR44" s="3" t="s">
        <v>292</v>
      </c>
      <c r="AS44" s="4" t="s">
        <v>222</v>
      </c>
      <c r="AT44" s="5" t="s">
        <v>226</v>
      </c>
      <c r="AU44" s="4">
        <v>1.1919999999999999</v>
      </c>
      <c r="AV44" s="3">
        <v>0.26800000000000002</v>
      </c>
      <c r="AW44" s="4" t="s">
        <v>114</v>
      </c>
      <c r="AX44" s="4" t="s">
        <v>134</v>
      </c>
      <c r="AY44" s="3">
        <v>21</v>
      </c>
      <c r="AZ44" s="6" t="s">
        <v>277</v>
      </c>
      <c r="BA44" s="4" t="s">
        <v>274</v>
      </c>
      <c r="BB44" s="4">
        <v>37</v>
      </c>
      <c r="BC44" s="3">
        <v>900</v>
      </c>
      <c r="BD44" s="4" t="s">
        <v>362</v>
      </c>
      <c r="BE44" s="7">
        <v>2</v>
      </c>
      <c r="BF44" s="7">
        <v>6</v>
      </c>
      <c r="BG44" s="7">
        <v>4</v>
      </c>
      <c r="BH44" s="4">
        <v>0</v>
      </c>
      <c r="BI44" s="4">
        <v>31</v>
      </c>
      <c r="BJ44" s="4">
        <v>21</v>
      </c>
      <c r="BK44" s="4">
        <v>200</v>
      </c>
      <c r="BL44" s="4" t="s">
        <v>64</v>
      </c>
      <c r="BM44" s="4" t="s">
        <v>0</v>
      </c>
      <c r="BN44" s="4" t="s">
        <v>114</v>
      </c>
      <c r="BO44" s="4" t="s">
        <v>411</v>
      </c>
      <c r="BP44" s="28" t="s">
        <v>387</v>
      </c>
      <c r="BQ44" s="3">
        <v>1.091</v>
      </c>
      <c r="BR44" s="3">
        <v>0.38400000000000001</v>
      </c>
      <c r="BS44" s="8">
        <v>0.32700000000000001</v>
      </c>
      <c r="BT44" s="3">
        <v>0.43</v>
      </c>
      <c r="BU44" s="3">
        <v>0.251</v>
      </c>
      <c r="BV44" s="3">
        <v>0.68100000000000005</v>
      </c>
      <c r="BW44" s="3">
        <v>7.0000000000000007E-2</v>
      </c>
      <c r="BX44" s="3">
        <v>0.33</v>
      </c>
      <c r="BY44" s="3">
        <v>0.29099999999999998</v>
      </c>
      <c r="BZ44" s="3">
        <v>0.91200000000000003</v>
      </c>
    </row>
    <row r="45" spans="1:78" x14ac:dyDescent="0.2">
      <c r="A45" s="3">
        <v>66</v>
      </c>
      <c r="B45" s="3" t="s">
        <v>126</v>
      </c>
      <c r="C45" s="9">
        <v>44698</v>
      </c>
      <c r="D45" s="3" t="s">
        <v>91</v>
      </c>
      <c r="E45" s="4" t="s">
        <v>63</v>
      </c>
      <c r="F45" s="4" t="s">
        <v>151</v>
      </c>
      <c r="G45" s="4" t="s">
        <v>154</v>
      </c>
      <c r="H45" s="6">
        <v>1.0820000000000001</v>
      </c>
      <c r="I45" s="6">
        <v>5.88</v>
      </c>
      <c r="J45" s="6">
        <v>36.4</v>
      </c>
      <c r="K45" s="6">
        <v>47.7</v>
      </c>
      <c r="L45" s="6">
        <v>15.9</v>
      </c>
      <c r="M45" s="4" t="s">
        <v>0</v>
      </c>
      <c r="N45" s="4" t="s">
        <v>158</v>
      </c>
      <c r="O45" s="3">
        <v>40</v>
      </c>
      <c r="P45" s="4" t="s">
        <v>86</v>
      </c>
      <c r="Q45" s="4" t="s">
        <v>0</v>
      </c>
      <c r="R45" s="4" t="s">
        <v>164</v>
      </c>
      <c r="S45" s="17" t="s">
        <v>328</v>
      </c>
      <c r="T45" s="25" t="s">
        <v>315</v>
      </c>
      <c r="U45" s="4" t="s">
        <v>35</v>
      </c>
      <c r="V45" s="4">
        <v>11</v>
      </c>
      <c r="W45" s="4">
        <v>0.6</v>
      </c>
      <c r="X45" s="3">
        <v>1.0049999999999999</v>
      </c>
      <c r="Y45" s="6">
        <v>0.125</v>
      </c>
      <c r="Z45" s="19">
        <v>27</v>
      </c>
      <c r="AA45" s="3">
        <v>1.1519999999999999</v>
      </c>
      <c r="AB45" s="4" t="s">
        <v>11</v>
      </c>
      <c r="AC45" s="4">
        <v>4.5</v>
      </c>
      <c r="AD45" s="4">
        <v>0.3</v>
      </c>
      <c r="AE45" s="4">
        <v>154</v>
      </c>
      <c r="AF45" s="4">
        <v>8</v>
      </c>
      <c r="AG45" s="4" t="s">
        <v>114</v>
      </c>
      <c r="AH45" s="3">
        <v>15</v>
      </c>
      <c r="AI45" s="19">
        <v>13.8</v>
      </c>
      <c r="AJ45" s="19">
        <v>6.1</v>
      </c>
      <c r="AK45" s="20">
        <f>Mines_4411!$AI45/Mines_4411!$AJ45</f>
        <v>2.2622950819672134</v>
      </c>
      <c r="AL45" s="4" t="s">
        <v>39</v>
      </c>
      <c r="AM45" s="3">
        <v>1475</v>
      </c>
      <c r="AN45" s="3">
        <v>5</v>
      </c>
      <c r="AO45" s="2" t="s">
        <v>190</v>
      </c>
      <c r="AP45" s="2" t="s">
        <v>145</v>
      </c>
      <c r="AQ45" s="3" t="s">
        <v>145</v>
      </c>
      <c r="AR45" s="3" t="s">
        <v>292</v>
      </c>
      <c r="AS45" s="4" t="s">
        <v>224</v>
      </c>
      <c r="AT45" s="5" t="s">
        <v>225</v>
      </c>
      <c r="AU45" s="4">
        <v>1.27</v>
      </c>
      <c r="AV45" s="3">
        <v>0.22900000000000001</v>
      </c>
      <c r="AW45" s="4" t="s">
        <v>114</v>
      </c>
      <c r="AX45" s="4" t="s">
        <v>134</v>
      </c>
      <c r="AY45" s="3">
        <v>40</v>
      </c>
      <c r="AZ45" s="6" t="s">
        <v>282</v>
      </c>
      <c r="BA45" s="4" t="s">
        <v>274</v>
      </c>
      <c r="BB45" s="4">
        <v>59</v>
      </c>
      <c r="BC45" s="3">
        <v>900</v>
      </c>
      <c r="BD45" s="4" t="s">
        <v>363</v>
      </c>
      <c r="BE45" s="7">
        <v>1</v>
      </c>
      <c r="BF45" s="7">
        <v>3</v>
      </c>
      <c r="BG45" s="7">
        <v>2</v>
      </c>
      <c r="BH45" s="4">
        <v>0</v>
      </c>
      <c r="BI45" s="4">
        <v>34</v>
      </c>
      <c r="BJ45" s="4">
        <v>5</v>
      </c>
      <c r="BK45" s="4">
        <v>200</v>
      </c>
      <c r="BL45" s="4" t="s">
        <v>64</v>
      </c>
      <c r="BM45" s="4" t="s">
        <v>405</v>
      </c>
      <c r="BN45" s="4" t="s">
        <v>114</v>
      </c>
      <c r="BO45" s="4" t="s">
        <v>411</v>
      </c>
      <c r="BP45" s="28" t="s">
        <v>387</v>
      </c>
      <c r="BQ45" s="3">
        <v>1.095</v>
      </c>
      <c r="BR45" s="3">
        <v>0.29499999999999998</v>
      </c>
      <c r="BS45" s="8">
        <v>0.23699999999999999</v>
      </c>
      <c r="BT45" s="3">
        <v>0.61599999999999999</v>
      </c>
      <c r="BU45" s="3">
        <v>0.27800000000000002</v>
      </c>
      <c r="BV45" s="3">
        <v>0.89400000000000002</v>
      </c>
      <c r="BW45" s="3">
        <v>0.09</v>
      </c>
      <c r="BX45" s="3">
        <v>0.32</v>
      </c>
      <c r="BY45" s="3">
        <v>0.313</v>
      </c>
      <c r="BZ45" s="3">
        <v>0.85199999999999998</v>
      </c>
    </row>
    <row r="46" spans="1:78" x14ac:dyDescent="0.2">
      <c r="A46" s="3">
        <v>68</v>
      </c>
      <c r="B46" s="3" t="s">
        <v>126</v>
      </c>
      <c r="C46" s="9">
        <v>44703</v>
      </c>
      <c r="D46" s="3" t="s">
        <v>78</v>
      </c>
      <c r="E46" s="4" t="s">
        <v>79</v>
      </c>
      <c r="F46" s="4" t="s">
        <v>151</v>
      </c>
      <c r="G46" s="4" t="s">
        <v>156</v>
      </c>
      <c r="H46" s="6">
        <v>0.97099999999999997</v>
      </c>
      <c r="I46" s="6">
        <v>2.762</v>
      </c>
      <c r="J46" s="6">
        <v>29.3</v>
      </c>
      <c r="K46" s="6">
        <v>47.6</v>
      </c>
      <c r="L46" s="6">
        <v>23.1</v>
      </c>
      <c r="M46" s="4" t="s">
        <v>0</v>
      </c>
      <c r="N46" s="4" t="s">
        <v>151</v>
      </c>
      <c r="O46" s="3">
        <v>40</v>
      </c>
      <c r="P46" s="4" t="s">
        <v>50</v>
      </c>
      <c r="Q46" s="4" t="s">
        <v>0</v>
      </c>
      <c r="R46" s="4" t="s">
        <v>164</v>
      </c>
      <c r="S46" s="17" t="s">
        <v>328</v>
      </c>
      <c r="T46" s="4" t="s">
        <v>315</v>
      </c>
      <c r="U46" s="4" t="s">
        <v>35</v>
      </c>
      <c r="V46" s="4">
        <v>2</v>
      </c>
      <c r="W46" s="4">
        <v>0.8</v>
      </c>
      <c r="X46" s="3">
        <v>0.84499999999999997</v>
      </c>
      <c r="Y46" s="6">
        <v>0.13750000000000001</v>
      </c>
      <c r="Z46" s="19">
        <v>24.9</v>
      </c>
      <c r="AA46" s="3">
        <v>0.85899999999999999</v>
      </c>
      <c r="AB46" s="4" t="s">
        <v>11</v>
      </c>
      <c r="AC46" s="4">
        <v>4.5999999999999996</v>
      </c>
      <c r="AD46" s="4">
        <v>0.3</v>
      </c>
      <c r="AE46" s="4">
        <v>132</v>
      </c>
      <c r="AF46" s="4">
        <v>8</v>
      </c>
      <c r="AG46" s="4" t="s">
        <v>114</v>
      </c>
      <c r="AH46" s="3">
        <v>6</v>
      </c>
      <c r="AI46" s="19">
        <v>12.6</v>
      </c>
      <c r="AJ46" s="19">
        <v>5.9</v>
      </c>
      <c r="AK46" s="20">
        <f>Mines_4411!$AI46/Mines_4411!$AJ46</f>
        <v>2.1355932203389827</v>
      </c>
      <c r="AL46" s="4" t="s">
        <v>39</v>
      </c>
      <c r="AM46" s="3">
        <v>1475</v>
      </c>
      <c r="AN46" s="3">
        <v>5</v>
      </c>
      <c r="AO46" s="2" t="s">
        <v>190</v>
      </c>
      <c r="AP46" s="2" t="s">
        <v>145</v>
      </c>
      <c r="AQ46" s="3" t="s">
        <v>145</v>
      </c>
      <c r="AR46" s="3" t="s">
        <v>292</v>
      </c>
      <c r="AS46" s="4" t="s">
        <v>227</v>
      </c>
      <c r="AT46" s="5" t="s">
        <v>228</v>
      </c>
      <c r="AU46" s="4">
        <v>2.1850000000000001</v>
      </c>
      <c r="AV46" s="3">
        <v>0.27700000000000002</v>
      </c>
      <c r="AW46" s="4" t="s">
        <v>145</v>
      </c>
      <c r="AX46" s="4" t="s">
        <v>134</v>
      </c>
      <c r="AY46" s="3">
        <v>18</v>
      </c>
      <c r="AZ46" s="6" t="s">
        <v>280</v>
      </c>
      <c r="BA46" s="4" t="s">
        <v>274</v>
      </c>
      <c r="BB46" s="4">
        <v>29</v>
      </c>
      <c r="BC46" s="3">
        <v>900</v>
      </c>
      <c r="BD46" s="4" t="s">
        <v>361</v>
      </c>
      <c r="BE46" s="7">
        <v>5</v>
      </c>
      <c r="BF46" s="7">
        <v>7</v>
      </c>
      <c r="BG46" s="7">
        <v>2</v>
      </c>
      <c r="BH46" s="4">
        <v>0</v>
      </c>
      <c r="BI46" s="4">
        <v>53</v>
      </c>
      <c r="BJ46" s="4">
        <v>40</v>
      </c>
      <c r="BK46" s="4">
        <v>200</v>
      </c>
      <c r="BL46" s="4" t="s">
        <v>64</v>
      </c>
      <c r="BM46" s="4" t="s">
        <v>0</v>
      </c>
      <c r="BN46" s="4" t="s">
        <v>114</v>
      </c>
      <c r="BO46" s="4" t="s">
        <v>411</v>
      </c>
      <c r="BP46" s="28" t="s">
        <v>387</v>
      </c>
      <c r="BQ46" s="3">
        <v>1.087</v>
      </c>
      <c r="BR46" s="8">
        <v>0.3</v>
      </c>
      <c r="BS46" s="8">
        <v>0.28699999999999998</v>
      </c>
      <c r="BT46" s="3">
        <v>0.53100000000000003</v>
      </c>
      <c r="BU46" s="3">
        <v>0.32900000000000001</v>
      </c>
      <c r="BV46" s="3">
        <v>0.86</v>
      </c>
      <c r="BW46" s="3">
        <v>0.06</v>
      </c>
      <c r="BX46" s="3">
        <v>0.32</v>
      </c>
      <c r="BY46" s="3" t="s">
        <v>1</v>
      </c>
      <c r="BZ46" s="3" t="s">
        <v>1</v>
      </c>
    </row>
    <row r="47" spans="1:78" x14ac:dyDescent="0.2">
      <c r="A47" s="3">
        <v>69</v>
      </c>
      <c r="B47" s="3" t="s">
        <v>126</v>
      </c>
      <c r="C47" s="9">
        <v>44707</v>
      </c>
      <c r="D47" s="3" t="s">
        <v>83</v>
      </c>
      <c r="E47" s="4" t="s">
        <v>63</v>
      </c>
      <c r="F47" s="4" t="s">
        <v>151</v>
      </c>
      <c r="G47" s="4" t="s">
        <v>154</v>
      </c>
      <c r="H47" s="6">
        <v>1.0820000000000001</v>
      </c>
      <c r="I47" s="6">
        <v>5.88</v>
      </c>
      <c r="J47" s="6">
        <v>36.4</v>
      </c>
      <c r="K47" s="6">
        <v>47.7</v>
      </c>
      <c r="L47" s="6">
        <v>15.9</v>
      </c>
      <c r="M47" s="4" t="s">
        <v>0</v>
      </c>
      <c r="N47" s="4" t="s">
        <v>158</v>
      </c>
      <c r="O47" s="3">
        <v>40</v>
      </c>
      <c r="P47" s="4" t="s">
        <v>86</v>
      </c>
      <c r="Q47" s="4" t="s">
        <v>0</v>
      </c>
      <c r="R47" s="4" t="s">
        <v>167</v>
      </c>
      <c r="S47" s="17" t="s">
        <v>328</v>
      </c>
      <c r="T47" s="5" t="s">
        <v>316</v>
      </c>
      <c r="U47" s="4" t="s">
        <v>35</v>
      </c>
      <c r="V47" s="4">
        <v>8</v>
      </c>
      <c r="W47" s="4">
        <v>0.7</v>
      </c>
      <c r="X47" s="3">
        <v>0.97</v>
      </c>
      <c r="Y47" s="6">
        <v>0.125</v>
      </c>
      <c r="Z47" s="19">
        <v>21</v>
      </c>
      <c r="AA47" s="3">
        <v>1.1519999999999999</v>
      </c>
      <c r="AB47" s="4" t="s">
        <v>11</v>
      </c>
      <c r="AC47" s="4">
        <v>4.5</v>
      </c>
      <c r="AD47" s="4">
        <v>0.3</v>
      </c>
      <c r="AE47" s="21">
        <v>149</v>
      </c>
      <c r="AF47" s="4">
        <v>8</v>
      </c>
      <c r="AG47" s="4" t="s">
        <v>114</v>
      </c>
      <c r="AH47" s="3">
        <v>6</v>
      </c>
      <c r="AI47" s="19">
        <v>11.8</v>
      </c>
      <c r="AJ47" s="19">
        <v>8</v>
      </c>
      <c r="AK47" s="20">
        <f>Mines_4411!$AI47/Mines_4411!$AJ47</f>
        <v>1.4750000000000001</v>
      </c>
      <c r="AL47" s="4" t="s">
        <v>39</v>
      </c>
      <c r="AM47" s="3">
        <v>1550</v>
      </c>
      <c r="AN47" s="3">
        <v>0.1</v>
      </c>
      <c r="AO47" s="2" t="s">
        <v>190</v>
      </c>
      <c r="AP47" s="2" t="s">
        <v>145</v>
      </c>
      <c r="AQ47" s="3" t="s">
        <v>114</v>
      </c>
      <c r="AR47" s="3" t="s">
        <v>292</v>
      </c>
      <c r="AS47" s="4" t="s">
        <v>222</v>
      </c>
      <c r="AT47" s="5" t="s">
        <v>226</v>
      </c>
      <c r="AU47" s="4">
        <v>1.1919999999999999</v>
      </c>
      <c r="AV47" s="3">
        <v>0.26700000000000002</v>
      </c>
      <c r="AW47" s="4" t="s">
        <v>114</v>
      </c>
      <c r="AX47" s="4" t="s">
        <v>134</v>
      </c>
      <c r="AY47" s="3">
        <v>21</v>
      </c>
      <c r="AZ47" s="6" t="s">
        <v>277</v>
      </c>
      <c r="BA47" s="4" t="s">
        <v>274</v>
      </c>
      <c r="BB47" s="4">
        <v>16</v>
      </c>
      <c r="BC47" s="3">
        <v>900</v>
      </c>
      <c r="BD47" s="4" t="s">
        <v>362</v>
      </c>
      <c r="BE47" s="7">
        <v>2</v>
      </c>
      <c r="BF47" s="7">
        <v>6</v>
      </c>
      <c r="BG47" s="7">
        <v>4</v>
      </c>
      <c r="BH47" s="4">
        <v>0</v>
      </c>
      <c r="BI47" s="4">
        <v>46</v>
      </c>
      <c r="BJ47" s="4">
        <v>36</v>
      </c>
      <c r="BK47" s="4">
        <v>200</v>
      </c>
      <c r="BL47" s="4" t="s">
        <v>64</v>
      </c>
      <c r="BM47" s="4" t="s">
        <v>0</v>
      </c>
      <c r="BN47" s="4" t="s">
        <v>114</v>
      </c>
      <c r="BO47" s="4" t="s">
        <v>411</v>
      </c>
      <c r="BP47" s="28" t="s">
        <v>387</v>
      </c>
      <c r="BQ47" s="3">
        <v>1.095</v>
      </c>
      <c r="BR47" s="3">
        <v>0.26900000000000002</v>
      </c>
      <c r="BS47" s="8">
        <v>0.22700000000000001</v>
      </c>
      <c r="BT47" s="3">
        <v>0.6</v>
      </c>
      <c r="BU47" s="3">
        <v>0.39</v>
      </c>
      <c r="BV47" s="3">
        <v>0.99</v>
      </c>
      <c r="BW47" s="3">
        <v>0.06</v>
      </c>
      <c r="BX47" s="3">
        <v>0.3</v>
      </c>
      <c r="BY47" s="3">
        <v>0.29799999999999999</v>
      </c>
      <c r="BZ47" s="3">
        <v>0.91800000000000004</v>
      </c>
    </row>
    <row r="48" spans="1:78" x14ac:dyDescent="0.2">
      <c r="A48" s="3">
        <v>70</v>
      </c>
      <c r="B48" s="3" t="s">
        <v>126</v>
      </c>
      <c r="C48" s="9">
        <v>44712</v>
      </c>
      <c r="D48" s="3" t="s">
        <v>69</v>
      </c>
      <c r="E48" s="43" t="s">
        <v>63</v>
      </c>
      <c r="F48" s="43" t="s">
        <v>151</v>
      </c>
      <c r="G48" s="43" t="s">
        <v>154</v>
      </c>
      <c r="H48" s="47">
        <v>1.0820000000000001</v>
      </c>
      <c r="I48" s="47">
        <v>5.88</v>
      </c>
      <c r="J48" s="47">
        <v>36.4</v>
      </c>
      <c r="K48" s="47">
        <v>47.7</v>
      </c>
      <c r="L48" s="47">
        <v>15.9</v>
      </c>
      <c r="M48" s="4" t="s">
        <v>148</v>
      </c>
      <c r="N48" s="4" t="s">
        <v>151</v>
      </c>
      <c r="O48" s="3">
        <v>40</v>
      </c>
      <c r="P48" s="4" t="s">
        <v>50</v>
      </c>
      <c r="Q48" s="4" t="s">
        <v>0</v>
      </c>
      <c r="R48" s="4" t="s">
        <v>164</v>
      </c>
      <c r="S48" s="17" t="s">
        <v>325</v>
      </c>
      <c r="T48" s="4" t="s">
        <v>308</v>
      </c>
      <c r="U48" s="4" t="s">
        <v>35</v>
      </c>
      <c r="V48" s="4">
        <v>7</v>
      </c>
      <c r="W48" s="4">
        <v>0.8</v>
      </c>
      <c r="X48" s="3">
        <v>0.98499999999999999</v>
      </c>
      <c r="Y48" s="6">
        <v>0.125</v>
      </c>
      <c r="Z48" s="19">
        <v>24.4</v>
      </c>
      <c r="AA48" s="3">
        <v>0.85899999999999999</v>
      </c>
      <c r="AB48" s="4" t="s">
        <v>11</v>
      </c>
      <c r="AC48" s="4">
        <v>4.5</v>
      </c>
      <c r="AD48" s="4">
        <v>0.3</v>
      </c>
      <c r="AE48" s="21">
        <v>247</v>
      </c>
      <c r="AF48" s="4">
        <v>8</v>
      </c>
      <c r="AG48" s="4" t="s">
        <v>114</v>
      </c>
      <c r="AH48" s="3">
        <v>6</v>
      </c>
      <c r="AI48" s="19">
        <v>7.3</v>
      </c>
      <c r="AJ48" s="19">
        <v>4.7</v>
      </c>
      <c r="AK48" s="20">
        <f>Mines_4411!$AI48/Mines_4411!$AJ48</f>
        <v>1.553191489361702</v>
      </c>
      <c r="AL48" s="4" t="s">
        <v>39</v>
      </c>
      <c r="AM48" s="3">
        <v>1475</v>
      </c>
      <c r="AN48" s="3">
        <v>5</v>
      </c>
      <c r="AO48" s="2" t="s">
        <v>190</v>
      </c>
      <c r="AP48" s="2" t="s">
        <v>145</v>
      </c>
      <c r="AQ48" s="3" t="s">
        <v>145</v>
      </c>
      <c r="AR48" s="3" t="s">
        <v>292</v>
      </c>
      <c r="AS48" s="4" t="s">
        <v>218</v>
      </c>
      <c r="AT48" s="5" t="s">
        <v>220</v>
      </c>
      <c r="AU48" s="4">
        <v>3.1789999999999998</v>
      </c>
      <c r="AV48" s="3">
        <v>0.23499999999999999</v>
      </c>
      <c r="AW48" s="4" t="s">
        <v>145</v>
      </c>
      <c r="AX48" s="4" t="s">
        <v>134</v>
      </c>
      <c r="AY48" s="3">
        <v>16</v>
      </c>
      <c r="AZ48" s="6" t="s">
        <v>277</v>
      </c>
      <c r="BA48" s="4" t="s">
        <v>274</v>
      </c>
      <c r="BB48" s="4">
        <v>221</v>
      </c>
      <c r="BC48" s="3">
        <v>900</v>
      </c>
      <c r="BD48" s="4" t="s">
        <v>359</v>
      </c>
      <c r="BE48" s="7">
        <v>31</v>
      </c>
      <c r="BF48" s="7">
        <v>66</v>
      </c>
      <c r="BG48" s="7">
        <v>35</v>
      </c>
      <c r="BH48" s="4">
        <v>1</v>
      </c>
      <c r="BI48" s="4">
        <v>92</v>
      </c>
      <c r="BJ48" s="4">
        <v>77</v>
      </c>
      <c r="BK48" s="4">
        <v>200</v>
      </c>
      <c r="BL48" s="4" t="s">
        <v>64</v>
      </c>
      <c r="BM48" s="4" t="s">
        <v>0</v>
      </c>
      <c r="BN48" s="4" t="s">
        <v>114</v>
      </c>
      <c r="BO48" s="4" t="s">
        <v>411</v>
      </c>
      <c r="BP48" s="28" t="s">
        <v>387</v>
      </c>
      <c r="BQ48" s="3">
        <v>1.0409999999999999</v>
      </c>
      <c r="BR48" s="3">
        <v>0.45300000000000001</v>
      </c>
      <c r="BS48" s="8">
        <v>0.72599999999999998</v>
      </c>
      <c r="BT48" s="3">
        <v>0.27800000000000002</v>
      </c>
      <c r="BU48" s="3">
        <v>0.18099999999999999</v>
      </c>
      <c r="BV48" s="3">
        <v>0.45900000000000002</v>
      </c>
      <c r="BW48" s="3">
        <v>0.13</v>
      </c>
      <c r="BX48" s="3">
        <v>0.74</v>
      </c>
      <c r="BY48" s="3">
        <v>0.28799999999999998</v>
      </c>
      <c r="BZ48" s="3">
        <v>0.96599999999999997</v>
      </c>
    </row>
    <row r="49" spans="1:78" x14ac:dyDescent="0.2">
      <c r="A49" s="3">
        <v>71</v>
      </c>
      <c r="B49" s="3" t="s">
        <v>126</v>
      </c>
      <c r="C49" s="9">
        <v>44715</v>
      </c>
      <c r="D49" s="3" t="s">
        <v>84</v>
      </c>
      <c r="E49" s="4" t="s">
        <v>63</v>
      </c>
      <c r="F49" s="4" t="s">
        <v>151</v>
      </c>
      <c r="G49" s="4" t="s">
        <v>154</v>
      </c>
      <c r="H49" s="6">
        <v>1.0820000000000001</v>
      </c>
      <c r="I49" s="6">
        <v>5.88</v>
      </c>
      <c r="J49" s="6">
        <v>36.4</v>
      </c>
      <c r="K49" s="6">
        <v>47.7</v>
      </c>
      <c r="L49" s="6">
        <v>15.9</v>
      </c>
      <c r="M49" s="4" t="s">
        <v>0</v>
      </c>
      <c r="N49" s="4" t="s">
        <v>158</v>
      </c>
      <c r="O49" s="3">
        <v>40</v>
      </c>
      <c r="P49" s="4" t="s">
        <v>86</v>
      </c>
      <c r="Q49" s="4" t="s">
        <v>0</v>
      </c>
      <c r="R49" s="4" t="s">
        <v>164</v>
      </c>
      <c r="S49" s="17" t="s">
        <v>328</v>
      </c>
      <c r="T49" s="4" t="s">
        <v>315</v>
      </c>
      <c r="U49" s="4" t="s">
        <v>35</v>
      </c>
      <c r="V49" s="4">
        <v>10</v>
      </c>
      <c r="W49" s="4">
        <v>0.7</v>
      </c>
      <c r="X49" s="3">
        <v>0.93</v>
      </c>
      <c r="Y49" s="6">
        <v>0.125</v>
      </c>
      <c r="Z49" s="19">
        <v>27.2</v>
      </c>
      <c r="AA49" s="3">
        <v>1.1519999999999999</v>
      </c>
      <c r="AB49" s="4" t="s">
        <v>11</v>
      </c>
      <c r="AC49" s="4">
        <v>4.5</v>
      </c>
      <c r="AD49" s="4">
        <v>0.3</v>
      </c>
      <c r="AE49" s="21">
        <v>149</v>
      </c>
      <c r="AF49" s="4">
        <v>8</v>
      </c>
      <c r="AG49" s="4" t="s">
        <v>114</v>
      </c>
      <c r="AH49" s="3">
        <v>6</v>
      </c>
      <c r="AI49" s="19">
        <v>8.4</v>
      </c>
      <c r="AJ49" s="19">
        <v>7.1</v>
      </c>
      <c r="AK49" s="20">
        <f>Mines_4411!$AI49/Mines_4411!$AJ49</f>
        <v>1.183098591549296</v>
      </c>
      <c r="AL49" s="4" t="s">
        <v>39</v>
      </c>
      <c r="AM49" s="3">
        <v>1550</v>
      </c>
      <c r="AN49" s="3">
        <v>0.1</v>
      </c>
      <c r="AO49" s="2" t="s">
        <v>190</v>
      </c>
      <c r="AP49" s="2" t="s">
        <v>145</v>
      </c>
      <c r="AQ49" s="3" t="s">
        <v>114</v>
      </c>
      <c r="AR49" s="3" t="s">
        <v>292</v>
      </c>
      <c r="AS49" s="4" t="s">
        <v>222</v>
      </c>
      <c r="AT49" s="5" t="s">
        <v>226</v>
      </c>
      <c r="AU49" s="4">
        <v>1.1919999999999999</v>
      </c>
      <c r="AV49" s="3">
        <v>0.26500000000000001</v>
      </c>
      <c r="AW49" s="4" t="s">
        <v>114</v>
      </c>
      <c r="AX49" s="4" t="s">
        <v>134</v>
      </c>
      <c r="AY49" s="3">
        <v>21</v>
      </c>
      <c r="AZ49" s="6" t="s">
        <v>277</v>
      </c>
      <c r="BA49" s="4" t="s">
        <v>274</v>
      </c>
      <c r="BB49" s="4">
        <v>78</v>
      </c>
      <c r="BC49" s="3">
        <v>900</v>
      </c>
      <c r="BD49" s="4" t="s">
        <v>364</v>
      </c>
      <c r="BE49" s="7">
        <v>2</v>
      </c>
      <c r="BF49" s="7">
        <v>6</v>
      </c>
      <c r="BG49" s="7">
        <v>4</v>
      </c>
      <c r="BH49" s="4">
        <v>0</v>
      </c>
      <c r="BI49" s="4">
        <v>54</v>
      </c>
      <c r="BJ49" s="4">
        <v>3</v>
      </c>
      <c r="BK49" s="4">
        <v>200</v>
      </c>
      <c r="BL49" s="4" t="s">
        <v>64</v>
      </c>
      <c r="BM49" s="4" t="s">
        <v>405</v>
      </c>
      <c r="BN49" s="4" t="s">
        <v>114</v>
      </c>
      <c r="BO49" s="4" t="s">
        <v>411</v>
      </c>
      <c r="BP49" s="28" t="s">
        <v>387</v>
      </c>
      <c r="BQ49" s="3">
        <v>1.069</v>
      </c>
      <c r="BR49" s="3">
        <v>0.21299999999999999</v>
      </c>
      <c r="BS49" s="8">
        <v>0.217</v>
      </c>
      <c r="BT49" s="3">
        <v>0.70599999999999996</v>
      </c>
      <c r="BU49" s="3">
        <v>0.48399999999999999</v>
      </c>
      <c r="BV49" s="3">
        <v>1.19</v>
      </c>
      <c r="BW49" s="3">
        <v>0.08</v>
      </c>
      <c r="BX49" s="3">
        <v>0.35</v>
      </c>
      <c r="BY49" s="3" t="s">
        <v>1</v>
      </c>
      <c r="BZ49" s="3" t="s">
        <v>1</v>
      </c>
    </row>
    <row r="50" spans="1:78" x14ac:dyDescent="0.2">
      <c r="A50" s="3">
        <v>72</v>
      </c>
      <c r="B50" s="3" t="s">
        <v>126</v>
      </c>
      <c r="C50" s="9">
        <v>44725</v>
      </c>
      <c r="D50" s="3" t="s">
        <v>81</v>
      </c>
      <c r="E50" s="4" t="s">
        <v>63</v>
      </c>
      <c r="F50" s="4" t="s">
        <v>151</v>
      </c>
      <c r="G50" s="4" t="s">
        <v>154</v>
      </c>
      <c r="H50" s="6">
        <v>1.0820000000000001</v>
      </c>
      <c r="I50" s="6">
        <v>5.88</v>
      </c>
      <c r="J50" s="6">
        <v>36.4</v>
      </c>
      <c r="K50" s="6">
        <v>47.7</v>
      </c>
      <c r="L50" s="6">
        <v>15.9</v>
      </c>
      <c r="M50" s="4" t="s">
        <v>0</v>
      </c>
      <c r="N50" s="4" t="s">
        <v>158</v>
      </c>
      <c r="O50" s="3">
        <v>40</v>
      </c>
      <c r="P50" s="4" t="s">
        <v>86</v>
      </c>
      <c r="Q50" s="4" t="s">
        <v>0</v>
      </c>
      <c r="R50" s="4" t="s">
        <v>164</v>
      </c>
      <c r="S50" s="17" t="s">
        <v>330</v>
      </c>
      <c r="T50" s="5" t="s">
        <v>321</v>
      </c>
      <c r="U50" s="4" t="s">
        <v>35</v>
      </c>
      <c r="V50" s="4">
        <v>6</v>
      </c>
      <c r="W50" s="4">
        <v>0.7</v>
      </c>
      <c r="X50" s="3">
        <v>0.84</v>
      </c>
      <c r="Y50" s="6">
        <v>0.125</v>
      </c>
      <c r="Z50" s="19">
        <v>35.799999999999997</v>
      </c>
      <c r="AA50" s="3">
        <v>1.1519999999999999</v>
      </c>
      <c r="AB50" s="4" t="s">
        <v>11</v>
      </c>
      <c r="AC50" s="4">
        <v>4.5</v>
      </c>
      <c r="AD50" s="4">
        <v>0.3</v>
      </c>
      <c r="AE50" s="21">
        <v>149</v>
      </c>
      <c r="AF50" s="4">
        <v>8</v>
      </c>
      <c r="AG50" s="4" t="s">
        <v>114</v>
      </c>
      <c r="AH50" s="3">
        <v>6</v>
      </c>
      <c r="AI50" s="19">
        <v>9.3000000000000007</v>
      </c>
      <c r="AJ50" s="19">
        <v>6.9</v>
      </c>
      <c r="AK50" s="20">
        <f>Mines_4411!$AI50/Mines_4411!$AJ50</f>
        <v>1.3478260869565217</v>
      </c>
      <c r="AL50" s="4" t="s">
        <v>39</v>
      </c>
      <c r="AM50" s="3">
        <v>1475</v>
      </c>
      <c r="AN50" s="3">
        <v>5</v>
      </c>
      <c r="AO50" s="2" t="s">
        <v>190</v>
      </c>
      <c r="AP50" s="2" t="s">
        <v>145</v>
      </c>
      <c r="AQ50" s="3" t="s">
        <v>145</v>
      </c>
      <c r="AR50" s="3" t="s">
        <v>292</v>
      </c>
      <c r="AS50" s="4" t="s">
        <v>222</v>
      </c>
      <c r="AT50" s="5" t="s">
        <v>223</v>
      </c>
      <c r="AU50" s="4">
        <v>1.5780000000000001</v>
      </c>
      <c r="AV50" s="3">
        <v>0.25600000000000001</v>
      </c>
      <c r="AW50" s="4" t="s">
        <v>114</v>
      </c>
      <c r="AX50" s="4" t="s">
        <v>134</v>
      </c>
      <c r="AY50" s="3">
        <v>21</v>
      </c>
      <c r="AZ50" s="6" t="s">
        <v>280</v>
      </c>
      <c r="BA50" s="4" t="s">
        <v>274</v>
      </c>
      <c r="BB50" s="4">
        <v>18</v>
      </c>
      <c r="BC50" s="3">
        <v>900</v>
      </c>
      <c r="BD50" s="4" t="s">
        <v>364</v>
      </c>
      <c r="BE50" s="7">
        <v>2</v>
      </c>
      <c r="BF50" s="7">
        <v>3</v>
      </c>
      <c r="BG50" s="7">
        <v>1</v>
      </c>
      <c r="BH50" s="4">
        <v>0</v>
      </c>
      <c r="BI50" s="4">
        <v>67</v>
      </c>
      <c r="BJ50" s="4">
        <v>13</v>
      </c>
      <c r="BK50" s="4">
        <v>200</v>
      </c>
      <c r="BL50" s="4" t="s">
        <v>64</v>
      </c>
      <c r="BM50" s="4" t="s">
        <v>0</v>
      </c>
      <c r="BN50" s="4" t="s">
        <v>114</v>
      </c>
      <c r="BO50" s="4" t="s">
        <v>411</v>
      </c>
      <c r="BP50" s="28" t="s">
        <v>386</v>
      </c>
      <c r="BQ50" s="3">
        <v>1.0760000000000001</v>
      </c>
      <c r="BR50" s="3">
        <v>0.219</v>
      </c>
      <c r="BS50" s="8">
        <v>0.23699999999999999</v>
      </c>
      <c r="BT50" s="3">
        <v>0.57599999999999996</v>
      </c>
      <c r="BU50" s="3">
        <v>0.66300000000000003</v>
      </c>
      <c r="BV50" s="3">
        <v>1.2390000000000001</v>
      </c>
      <c r="BW50" s="3">
        <v>0.08</v>
      </c>
      <c r="BX50" s="3">
        <v>0.48</v>
      </c>
      <c r="BY50" s="3" t="s">
        <v>1</v>
      </c>
      <c r="BZ50" s="3" t="s">
        <v>1</v>
      </c>
    </row>
    <row r="51" spans="1:78" x14ac:dyDescent="0.2">
      <c r="A51" s="3">
        <v>73</v>
      </c>
      <c r="B51" s="3" t="s">
        <v>126</v>
      </c>
      <c r="C51" s="9">
        <v>44726</v>
      </c>
      <c r="D51" s="3" t="s">
        <v>100</v>
      </c>
      <c r="E51" s="4" t="s">
        <v>99</v>
      </c>
      <c r="F51" s="4" t="s">
        <v>151</v>
      </c>
      <c r="G51" s="4" t="s">
        <v>154</v>
      </c>
      <c r="H51" s="6">
        <v>0.94899999999999995</v>
      </c>
      <c r="I51" s="6">
        <v>8.07</v>
      </c>
      <c r="J51" s="6">
        <v>36</v>
      </c>
      <c r="K51" s="6">
        <v>47.3</v>
      </c>
      <c r="L51" s="6">
        <v>16.7</v>
      </c>
      <c r="M51" s="4" t="s">
        <v>148</v>
      </c>
      <c r="N51" s="4" t="s">
        <v>151</v>
      </c>
      <c r="O51" s="3">
        <v>40</v>
      </c>
      <c r="P51" s="4" t="s">
        <v>50</v>
      </c>
      <c r="Q51" s="4" t="s">
        <v>0</v>
      </c>
      <c r="R51" s="4" t="s">
        <v>164</v>
      </c>
      <c r="S51" s="17" t="s">
        <v>328</v>
      </c>
      <c r="T51" s="4" t="s">
        <v>315</v>
      </c>
      <c r="U51" s="4" t="s">
        <v>35</v>
      </c>
      <c r="V51" s="4">
        <v>5</v>
      </c>
      <c r="W51" s="4">
        <v>0.7</v>
      </c>
      <c r="X51" s="3">
        <v>0.87</v>
      </c>
      <c r="Y51" s="6">
        <v>0.12</v>
      </c>
      <c r="Z51" s="19">
        <v>29.5</v>
      </c>
      <c r="AA51" s="3">
        <v>0.85899999999999999</v>
      </c>
      <c r="AB51" s="4" t="s">
        <v>11</v>
      </c>
      <c r="AC51" s="4">
        <v>4.7</v>
      </c>
      <c r="AD51" s="4">
        <v>0.3</v>
      </c>
      <c r="AE51" s="4">
        <v>238</v>
      </c>
      <c r="AF51" s="4">
        <v>8</v>
      </c>
      <c r="AG51" s="4" t="s">
        <v>145</v>
      </c>
      <c r="AH51" s="3">
        <v>6</v>
      </c>
      <c r="AI51" s="19">
        <v>10</v>
      </c>
      <c r="AJ51" s="19">
        <v>8.6</v>
      </c>
      <c r="AK51" s="20">
        <f>Mines_4411!$AI51/Mines_4411!$AJ51</f>
        <v>1.1627906976744187</v>
      </c>
      <c r="AL51" s="4" t="s">
        <v>39</v>
      </c>
      <c r="AM51" s="3">
        <v>1550</v>
      </c>
      <c r="AN51" s="3">
        <v>0.1</v>
      </c>
      <c r="AO51" s="2" t="s">
        <v>190</v>
      </c>
      <c r="AP51" s="2" t="s">
        <v>145</v>
      </c>
      <c r="AQ51" s="3" t="s">
        <v>114</v>
      </c>
      <c r="AR51" s="3" t="s">
        <v>292</v>
      </c>
      <c r="AS51" s="4" t="s">
        <v>229</v>
      </c>
      <c r="AT51" s="5" t="s">
        <v>230</v>
      </c>
      <c r="AU51" s="4">
        <v>5.3920000000000003</v>
      </c>
      <c r="AV51" s="3">
        <v>0.27100000000000002</v>
      </c>
      <c r="AW51" s="4" t="s">
        <v>145</v>
      </c>
      <c r="AX51" s="4" t="s">
        <v>134</v>
      </c>
      <c r="AY51" s="3">
        <v>10.5</v>
      </c>
      <c r="AZ51" s="6" t="s">
        <v>277</v>
      </c>
      <c r="BA51" s="4" t="s">
        <v>274</v>
      </c>
      <c r="BB51" s="4">
        <v>85</v>
      </c>
      <c r="BC51" s="3">
        <v>900</v>
      </c>
      <c r="BD51" s="4" t="s">
        <v>365</v>
      </c>
      <c r="BE51" s="7">
        <v>1</v>
      </c>
      <c r="BF51" s="7">
        <v>3</v>
      </c>
      <c r="BG51" s="7">
        <v>2</v>
      </c>
      <c r="BH51" s="4">
        <v>0</v>
      </c>
      <c r="BI51" s="4">
        <v>9</v>
      </c>
      <c r="BJ51" s="4">
        <v>7</v>
      </c>
      <c r="BK51" s="4">
        <v>200</v>
      </c>
      <c r="BL51" s="4" t="s">
        <v>64</v>
      </c>
      <c r="BM51" s="4" t="s">
        <v>0</v>
      </c>
      <c r="BN51" s="4" t="s">
        <v>114</v>
      </c>
      <c r="BO51" s="4" t="s">
        <v>411</v>
      </c>
      <c r="BP51" s="28" t="s">
        <v>387</v>
      </c>
      <c r="BQ51" s="3">
        <v>0.99</v>
      </c>
      <c r="BR51" s="3">
        <v>0.189</v>
      </c>
      <c r="BS51" s="8">
        <v>0.52600000000000002</v>
      </c>
      <c r="BT51" s="3">
        <v>0.45600000000000002</v>
      </c>
      <c r="BU51" s="3">
        <v>0.43</v>
      </c>
      <c r="BV51" s="3">
        <v>0.88600000000000001</v>
      </c>
      <c r="BW51" s="3">
        <v>0.2</v>
      </c>
      <c r="BX51" s="3">
        <v>0.65</v>
      </c>
      <c r="BY51" s="3" t="s">
        <v>1</v>
      </c>
      <c r="BZ51" s="3" t="s">
        <v>1</v>
      </c>
    </row>
    <row r="52" spans="1:78" x14ac:dyDescent="0.2">
      <c r="A52" s="3">
        <v>74</v>
      </c>
      <c r="B52" s="3" t="s">
        <v>126</v>
      </c>
      <c r="C52" s="9">
        <v>44730</v>
      </c>
      <c r="D52" s="3" t="s">
        <v>102</v>
      </c>
      <c r="E52" s="4" t="s">
        <v>63</v>
      </c>
      <c r="F52" s="4" t="s">
        <v>151</v>
      </c>
      <c r="G52" s="4" t="s">
        <v>154</v>
      </c>
      <c r="H52" s="6">
        <v>1.0820000000000001</v>
      </c>
      <c r="I52" s="6">
        <v>5.88</v>
      </c>
      <c r="J52" s="6">
        <v>36.4</v>
      </c>
      <c r="K52" s="6">
        <v>47.7</v>
      </c>
      <c r="L52" s="6">
        <v>15.9</v>
      </c>
      <c r="M52" s="4" t="s">
        <v>148</v>
      </c>
      <c r="N52" s="4" t="s">
        <v>151</v>
      </c>
      <c r="O52" s="3">
        <v>40</v>
      </c>
      <c r="P52" s="4" t="s">
        <v>50</v>
      </c>
      <c r="Q52" s="4" t="s">
        <v>0</v>
      </c>
      <c r="R52" s="4" t="s">
        <v>164</v>
      </c>
      <c r="S52" s="17" t="s">
        <v>328</v>
      </c>
      <c r="T52" s="4" t="s">
        <v>315</v>
      </c>
      <c r="U52" s="4" t="s">
        <v>35</v>
      </c>
      <c r="V52" s="4">
        <v>2</v>
      </c>
      <c r="W52" s="4">
        <v>0.7</v>
      </c>
      <c r="X52" s="3">
        <v>1.02</v>
      </c>
      <c r="Y52" s="6">
        <v>0.125</v>
      </c>
      <c r="Z52" s="19">
        <v>20</v>
      </c>
      <c r="AA52" s="3">
        <v>0.85899999999999999</v>
      </c>
      <c r="AB52" s="4" t="s">
        <v>11</v>
      </c>
      <c r="AC52" s="4">
        <v>4.7</v>
      </c>
      <c r="AD52" s="4">
        <v>0.3</v>
      </c>
      <c r="AE52" s="4">
        <v>238</v>
      </c>
      <c r="AF52" s="4">
        <v>8</v>
      </c>
      <c r="AG52" s="4" t="s">
        <v>145</v>
      </c>
      <c r="AH52" s="3">
        <v>6</v>
      </c>
      <c r="AI52" s="19">
        <v>9</v>
      </c>
      <c r="AJ52" s="19">
        <v>4.5999999999999996</v>
      </c>
      <c r="AK52" s="20">
        <f>Mines_4411!$AI52/Mines_4411!$AJ52</f>
        <v>1.956521739130435</v>
      </c>
      <c r="AL52" s="4" t="s">
        <v>39</v>
      </c>
      <c r="AM52" s="3">
        <v>1475</v>
      </c>
      <c r="AN52" s="3">
        <v>5</v>
      </c>
      <c r="AO52" s="2" t="s">
        <v>190</v>
      </c>
      <c r="AP52" s="2" t="s">
        <v>145</v>
      </c>
      <c r="AQ52" s="3" t="s">
        <v>145</v>
      </c>
      <c r="AR52" s="3" t="s">
        <v>292</v>
      </c>
      <c r="AS52" s="4" t="s">
        <v>231</v>
      </c>
      <c r="AT52" s="5" t="s">
        <v>232</v>
      </c>
      <c r="AU52" s="4">
        <v>2.7229999999999999</v>
      </c>
      <c r="AV52" s="3">
        <v>0.24099999999999999</v>
      </c>
      <c r="AW52" s="4" t="s">
        <v>145</v>
      </c>
      <c r="AX52" s="4" t="s">
        <v>134</v>
      </c>
      <c r="AY52" s="3">
        <v>7</v>
      </c>
      <c r="AZ52" s="6" t="s">
        <v>277</v>
      </c>
      <c r="BA52" s="4" t="s">
        <v>274</v>
      </c>
      <c r="BB52" s="4">
        <v>92</v>
      </c>
      <c r="BC52" s="3">
        <v>900</v>
      </c>
      <c r="BD52" s="4" t="s">
        <v>366</v>
      </c>
      <c r="BE52" s="7">
        <v>2</v>
      </c>
      <c r="BF52" s="7">
        <v>3</v>
      </c>
      <c r="BG52" s="7">
        <v>1</v>
      </c>
      <c r="BH52" s="4">
        <v>0</v>
      </c>
      <c r="BI52" s="4">
        <v>7</v>
      </c>
      <c r="BJ52" s="4">
        <v>4</v>
      </c>
      <c r="BK52" s="4">
        <v>200</v>
      </c>
      <c r="BL52" s="4" t="s">
        <v>64</v>
      </c>
      <c r="BM52" s="4" t="s">
        <v>0</v>
      </c>
      <c r="BN52" s="4" t="s">
        <v>114</v>
      </c>
      <c r="BO52" s="4" t="s">
        <v>411</v>
      </c>
      <c r="BP52" s="28" t="s">
        <v>387</v>
      </c>
      <c r="BQ52" s="3">
        <v>1.0589999999999999</v>
      </c>
      <c r="BR52" s="3">
        <v>0.29499999999999998</v>
      </c>
      <c r="BS52" s="8">
        <v>0.39600000000000002</v>
      </c>
      <c r="BT52" s="3">
        <v>0.42399999999999999</v>
      </c>
      <c r="BU52" s="3">
        <v>0.33600000000000002</v>
      </c>
      <c r="BV52" s="3">
        <v>0.76</v>
      </c>
      <c r="BW52" s="3">
        <v>0.08</v>
      </c>
      <c r="BX52" s="3">
        <v>0.42</v>
      </c>
      <c r="BY52" s="3">
        <v>0.30199999999999999</v>
      </c>
      <c r="BZ52" s="3">
        <v>1.095</v>
      </c>
    </row>
    <row r="53" spans="1:78" x14ac:dyDescent="0.2">
      <c r="A53" s="3">
        <v>75</v>
      </c>
      <c r="B53" s="3" t="s">
        <v>126</v>
      </c>
      <c r="C53" s="9">
        <v>44733</v>
      </c>
      <c r="D53" s="3" t="s">
        <v>68</v>
      </c>
      <c r="E53" s="4" t="s">
        <v>63</v>
      </c>
      <c r="F53" s="4" t="s">
        <v>151</v>
      </c>
      <c r="G53" s="4" t="s">
        <v>154</v>
      </c>
      <c r="H53" s="6">
        <v>1.0820000000000001</v>
      </c>
      <c r="I53" s="6">
        <v>5.88</v>
      </c>
      <c r="J53" s="6">
        <v>36.4</v>
      </c>
      <c r="K53" s="6">
        <v>47.7</v>
      </c>
      <c r="L53" s="6">
        <v>15.9</v>
      </c>
      <c r="M53" s="4" t="s">
        <v>0</v>
      </c>
      <c r="N53" s="4" t="s">
        <v>151</v>
      </c>
      <c r="O53" s="3">
        <v>40</v>
      </c>
      <c r="P53" s="4" t="s">
        <v>50</v>
      </c>
      <c r="Q53" s="4" t="s">
        <v>74</v>
      </c>
      <c r="R53" s="4" t="s">
        <v>164</v>
      </c>
      <c r="S53" s="17" t="s">
        <v>325</v>
      </c>
      <c r="T53" s="4" t="s">
        <v>308</v>
      </c>
      <c r="U53" s="4" t="s">
        <v>35</v>
      </c>
      <c r="V53" s="4">
        <v>6</v>
      </c>
      <c r="W53" s="4">
        <v>0.8</v>
      </c>
      <c r="X53" s="3">
        <v>0.86</v>
      </c>
      <c r="Y53" s="6">
        <v>0.125</v>
      </c>
      <c r="Z53" s="19">
        <v>19.5</v>
      </c>
      <c r="AA53" s="3">
        <v>0.85899999999999999</v>
      </c>
      <c r="AB53" s="4" t="s">
        <v>11</v>
      </c>
      <c r="AC53" s="4">
        <v>4.5</v>
      </c>
      <c r="AD53" s="4">
        <v>0.3</v>
      </c>
      <c r="AE53" s="21">
        <v>247</v>
      </c>
      <c r="AF53" s="4">
        <v>8</v>
      </c>
      <c r="AG53" s="4" t="s">
        <v>114</v>
      </c>
      <c r="AH53" s="3">
        <v>6</v>
      </c>
      <c r="AI53" s="19">
        <v>6.9</v>
      </c>
      <c r="AJ53" s="19">
        <v>4.9000000000000004</v>
      </c>
      <c r="AK53" s="20">
        <f>Mines_4411!$AI53/Mines_4411!$AJ53</f>
        <v>1.4081632653061225</v>
      </c>
      <c r="AL53" s="4" t="s">
        <v>39</v>
      </c>
      <c r="AM53" s="3">
        <v>1475</v>
      </c>
      <c r="AN53" s="3">
        <v>5</v>
      </c>
      <c r="AO53" s="2" t="s">
        <v>190</v>
      </c>
      <c r="AP53" s="2" t="s">
        <v>145</v>
      </c>
      <c r="AQ53" s="3" t="s">
        <v>145</v>
      </c>
      <c r="AR53" s="3" t="s">
        <v>292</v>
      </c>
      <c r="AS53" s="4" t="s">
        <v>218</v>
      </c>
      <c r="AT53" s="5" t="s">
        <v>233</v>
      </c>
      <c r="AU53" s="4">
        <v>4.3109999999999999</v>
      </c>
      <c r="AV53" s="3">
        <v>0.23799999999999999</v>
      </c>
      <c r="AW53" s="4" t="s">
        <v>145</v>
      </c>
      <c r="AX53" s="4" t="s">
        <v>0</v>
      </c>
      <c r="AY53" s="3">
        <v>16</v>
      </c>
      <c r="AZ53" s="6" t="s">
        <v>282</v>
      </c>
      <c r="BA53" s="4" t="s">
        <v>274</v>
      </c>
      <c r="BB53" s="4">
        <v>221</v>
      </c>
      <c r="BC53" s="3">
        <v>900</v>
      </c>
      <c r="BD53" s="4" t="s">
        <v>359</v>
      </c>
      <c r="BE53" s="7">
        <v>31</v>
      </c>
      <c r="BF53" s="7">
        <v>75</v>
      </c>
      <c r="BG53" s="7">
        <v>44</v>
      </c>
      <c r="BH53" s="4">
        <v>1</v>
      </c>
      <c r="BI53" s="4">
        <v>104</v>
      </c>
      <c r="BJ53" s="4">
        <v>98</v>
      </c>
      <c r="BK53" s="4">
        <v>200</v>
      </c>
      <c r="BL53" s="4" t="s">
        <v>64</v>
      </c>
      <c r="BM53" s="4" t="s">
        <v>0</v>
      </c>
      <c r="BN53" s="4" t="s">
        <v>114</v>
      </c>
      <c r="BO53" s="4" t="s">
        <v>411</v>
      </c>
      <c r="BP53" s="28" t="s">
        <v>387</v>
      </c>
      <c r="BQ53" s="3">
        <v>1.075</v>
      </c>
      <c r="BR53" s="3">
        <v>0.505</v>
      </c>
      <c r="BS53" s="8">
        <v>0.67600000000000005</v>
      </c>
      <c r="BT53" s="3">
        <v>0.224</v>
      </c>
      <c r="BU53" s="3">
        <v>0.22</v>
      </c>
      <c r="BV53" s="3">
        <v>0.44400000000000001</v>
      </c>
      <c r="BW53" s="3">
        <v>0.09</v>
      </c>
      <c r="BX53" s="3">
        <v>0.35</v>
      </c>
      <c r="BY53" s="3">
        <v>0.30499999999999999</v>
      </c>
      <c r="BZ53" s="3">
        <v>0.88900000000000001</v>
      </c>
    </row>
    <row r="54" spans="1:78" x14ac:dyDescent="0.2">
      <c r="A54" s="3">
        <v>76</v>
      </c>
      <c r="B54" s="3" t="s">
        <v>126</v>
      </c>
      <c r="C54" s="9">
        <v>44739</v>
      </c>
      <c r="D54" s="3" t="s">
        <v>101</v>
      </c>
      <c r="E54" s="4" t="s">
        <v>63</v>
      </c>
      <c r="F54" s="4" t="s">
        <v>151</v>
      </c>
      <c r="G54" s="4" t="s">
        <v>154</v>
      </c>
      <c r="H54" s="6">
        <v>1.0820000000000001</v>
      </c>
      <c r="I54" s="6">
        <v>5.88</v>
      </c>
      <c r="J54" s="6">
        <v>36.4</v>
      </c>
      <c r="K54" s="6">
        <v>47.7</v>
      </c>
      <c r="L54" s="6">
        <v>15.9</v>
      </c>
      <c r="M54" s="4" t="s">
        <v>148</v>
      </c>
      <c r="N54" s="4" t="s">
        <v>151</v>
      </c>
      <c r="O54" s="3">
        <v>40</v>
      </c>
      <c r="P54" s="4" t="s">
        <v>50</v>
      </c>
      <c r="Q54" s="4" t="s">
        <v>0</v>
      </c>
      <c r="R54" s="4" t="s">
        <v>169</v>
      </c>
      <c r="S54" s="17" t="s">
        <v>328</v>
      </c>
      <c r="T54" s="4" t="s">
        <v>317</v>
      </c>
      <c r="U54" s="4" t="s">
        <v>35</v>
      </c>
      <c r="V54" s="4">
        <v>1</v>
      </c>
      <c r="W54" s="4">
        <v>0.7</v>
      </c>
      <c r="X54" s="3">
        <v>0.95</v>
      </c>
      <c r="Y54" s="6">
        <v>0.125</v>
      </c>
      <c r="Z54" s="19">
        <v>44.8</v>
      </c>
      <c r="AA54" s="3">
        <v>0.85899999999999999</v>
      </c>
      <c r="AB54" s="4" t="s">
        <v>11</v>
      </c>
      <c r="AC54" s="4">
        <v>4.7</v>
      </c>
      <c r="AD54" s="4">
        <v>0.3</v>
      </c>
      <c r="AE54" s="4">
        <v>238</v>
      </c>
      <c r="AF54" s="4">
        <v>8</v>
      </c>
      <c r="AG54" s="4" t="s">
        <v>145</v>
      </c>
      <c r="AH54" s="3">
        <v>6</v>
      </c>
      <c r="AI54" s="19">
        <v>9.6</v>
      </c>
      <c r="AJ54" s="19">
        <v>4.4000000000000004</v>
      </c>
      <c r="AK54" s="20">
        <f>Mines_4411!$AI54/Mines_4411!$AJ54</f>
        <v>2.1818181818181817</v>
      </c>
      <c r="AL54" s="4" t="s">
        <v>39</v>
      </c>
      <c r="AM54" s="3">
        <v>1475</v>
      </c>
      <c r="AN54" s="3">
        <v>5</v>
      </c>
      <c r="AO54" s="2" t="s">
        <v>190</v>
      </c>
      <c r="AP54" s="2" t="s">
        <v>145</v>
      </c>
      <c r="AQ54" s="3" t="s">
        <v>145</v>
      </c>
      <c r="AR54" s="3" t="s">
        <v>292</v>
      </c>
      <c r="AS54" s="4" t="s">
        <v>231</v>
      </c>
      <c r="AT54" s="5" t="s">
        <v>232</v>
      </c>
      <c r="AU54" s="4">
        <v>2.7229999999999999</v>
      </c>
      <c r="AV54" s="3">
        <v>0.24199999999999999</v>
      </c>
      <c r="AW54" s="4" t="s">
        <v>145</v>
      </c>
      <c r="AX54" s="4" t="s">
        <v>134</v>
      </c>
      <c r="AY54" s="3">
        <v>7</v>
      </c>
      <c r="AZ54" s="6" t="s">
        <v>277</v>
      </c>
      <c r="BA54" s="4" t="s">
        <v>274</v>
      </c>
      <c r="BB54" s="4">
        <v>36</v>
      </c>
      <c r="BC54" s="3">
        <v>900</v>
      </c>
      <c r="BD54" s="4" t="s">
        <v>366</v>
      </c>
      <c r="BE54" s="7">
        <v>2</v>
      </c>
      <c r="BF54" s="7">
        <v>3</v>
      </c>
      <c r="BG54" s="7">
        <v>1</v>
      </c>
      <c r="BH54" s="4">
        <v>0</v>
      </c>
      <c r="BI54" s="4">
        <v>16</v>
      </c>
      <c r="BJ54" s="4">
        <v>13</v>
      </c>
      <c r="BK54" s="4">
        <v>200</v>
      </c>
      <c r="BL54" s="4" t="s">
        <v>64</v>
      </c>
      <c r="BM54" s="4" t="s">
        <v>0</v>
      </c>
      <c r="BN54" s="4" t="s">
        <v>114</v>
      </c>
      <c r="BO54" s="4" t="s">
        <v>411</v>
      </c>
      <c r="BP54" s="28" t="s">
        <v>387</v>
      </c>
      <c r="BQ54" s="3">
        <v>1.0609999999999999</v>
      </c>
      <c r="BR54" s="3">
        <v>0.19400000000000001</v>
      </c>
      <c r="BS54" s="8">
        <v>0.23699999999999999</v>
      </c>
      <c r="BT54" s="3">
        <v>0.70899999999999996</v>
      </c>
      <c r="BU54" s="3">
        <v>0.55400000000000005</v>
      </c>
      <c r="BV54" s="3">
        <v>1.2629999999999999</v>
      </c>
      <c r="BW54" s="3">
        <v>0.13</v>
      </c>
      <c r="BX54" s="3">
        <v>0.5</v>
      </c>
      <c r="BY54" s="3" t="s">
        <v>1</v>
      </c>
      <c r="BZ54" s="3" t="s">
        <v>1</v>
      </c>
    </row>
    <row r="55" spans="1:78" x14ac:dyDescent="0.2">
      <c r="A55" s="3">
        <v>77</v>
      </c>
      <c r="B55" s="3" t="s">
        <v>126</v>
      </c>
      <c r="C55" s="9">
        <v>44740</v>
      </c>
      <c r="D55" s="3" t="s">
        <v>92</v>
      </c>
      <c r="E55" s="4" t="s">
        <v>63</v>
      </c>
      <c r="F55" s="4" t="s">
        <v>151</v>
      </c>
      <c r="G55" s="4" t="s">
        <v>154</v>
      </c>
      <c r="H55" s="6">
        <v>1.0820000000000001</v>
      </c>
      <c r="I55" s="6">
        <v>5.88</v>
      </c>
      <c r="J55" s="6">
        <v>36.4</v>
      </c>
      <c r="K55" s="6">
        <v>47.7</v>
      </c>
      <c r="L55" s="6">
        <v>15.9</v>
      </c>
      <c r="M55" s="4" t="s">
        <v>0</v>
      </c>
      <c r="N55" s="4" t="s">
        <v>151</v>
      </c>
      <c r="O55" s="3">
        <v>40</v>
      </c>
      <c r="P55" s="4" t="s">
        <v>50</v>
      </c>
      <c r="Q55" s="4" t="s">
        <v>0</v>
      </c>
      <c r="R55" s="4" t="s">
        <v>164</v>
      </c>
      <c r="S55" s="17" t="s">
        <v>328</v>
      </c>
      <c r="T55" s="4" t="s">
        <v>315</v>
      </c>
      <c r="U55" s="4" t="s">
        <v>35</v>
      </c>
      <c r="V55" s="4">
        <v>1</v>
      </c>
      <c r="W55" s="4">
        <v>0.7</v>
      </c>
      <c r="X55" s="3">
        <v>1.02</v>
      </c>
      <c r="Y55" s="6">
        <v>0.125</v>
      </c>
      <c r="Z55" s="19">
        <v>33.6</v>
      </c>
      <c r="AA55" s="3">
        <v>0.85899999999999999</v>
      </c>
      <c r="AB55" s="4" t="s">
        <v>11</v>
      </c>
      <c r="AC55" s="4">
        <v>4.5999999999999996</v>
      </c>
      <c r="AD55" s="4">
        <v>0.3</v>
      </c>
      <c r="AE55" s="4">
        <v>154</v>
      </c>
      <c r="AF55" s="4">
        <v>8</v>
      </c>
      <c r="AG55" s="4" t="s">
        <v>114</v>
      </c>
      <c r="AH55" s="3">
        <v>18</v>
      </c>
      <c r="AI55" s="19">
        <v>24</v>
      </c>
      <c r="AJ55" s="19">
        <v>6.9</v>
      </c>
      <c r="AK55" s="20">
        <f>Mines_4411!$AI55/Mines_4411!$AJ55</f>
        <v>3.4782608695652173</v>
      </c>
      <c r="AL55" s="4" t="s">
        <v>39</v>
      </c>
      <c r="AM55" s="3">
        <v>1500</v>
      </c>
      <c r="AN55" s="3">
        <v>5</v>
      </c>
      <c r="AO55" s="2" t="s">
        <v>190</v>
      </c>
      <c r="AP55" s="2" t="s">
        <v>145</v>
      </c>
      <c r="AQ55" s="3" t="s">
        <v>145</v>
      </c>
      <c r="AR55" s="3" t="s">
        <v>292</v>
      </c>
      <c r="AS55" s="4" t="s">
        <v>234</v>
      </c>
      <c r="AT55" s="5" t="s">
        <v>235</v>
      </c>
      <c r="AU55" s="4">
        <v>1.9910000000000001</v>
      </c>
      <c r="AV55" s="3">
        <v>0.28100000000000003</v>
      </c>
      <c r="AW55" s="4" t="s">
        <v>145</v>
      </c>
      <c r="AX55" s="4" t="s">
        <v>134</v>
      </c>
      <c r="AY55" s="3">
        <v>21</v>
      </c>
      <c r="AZ55" s="6" t="s">
        <v>277</v>
      </c>
      <c r="BA55" s="4" t="s">
        <v>274</v>
      </c>
      <c r="BB55" s="4">
        <v>97</v>
      </c>
      <c r="BC55" s="3">
        <v>900</v>
      </c>
      <c r="BD55" s="4" t="s">
        <v>367</v>
      </c>
      <c r="BE55" s="7">
        <v>2</v>
      </c>
      <c r="BF55" s="7">
        <v>4</v>
      </c>
      <c r="BG55" s="7">
        <v>2</v>
      </c>
      <c r="BH55" s="4">
        <v>0</v>
      </c>
      <c r="BI55" s="4">
        <v>66</v>
      </c>
      <c r="BJ55" s="4">
        <v>9</v>
      </c>
      <c r="BK55" s="4">
        <v>200</v>
      </c>
      <c r="BL55" s="4" t="s">
        <v>64</v>
      </c>
      <c r="BM55" s="4" t="s">
        <v>0</v>
      </c>
      <c r="BN55" s="4" t="s">
        <v>114</v>
      </c>
      <c r="BO55" s="4" t="s">
        <v>411</v>
      </c>
      <c r="BP55" s="28" t="s">
        <v>387</v>
      </c>
      <c r="BQ55" s="3">
        <v>1.1020000000000001</v>
      </c>
      <c r="BR55" s="3">
        <v>0.29799999999999999</v>
      </c>
      <c r="BS55" s="8">
        <v>0.22700000000000001</v>
      </c>
      <c r="BT55" s="3">
        <v>0.66700000000000004</v>
      </c>
      <c r="BU55" s="3">
        <v>0.27700000000000002</v>
      </c>
      <c r="BV55" s="3">
        <v>0.94399999999999995</v>
      </c>
      <c r="BW55" s="3">
        <v>0.06</v>
      </c>
      <c r="BX55" s="3">
        <v>0.32</v>
      </c>
      <c r="BY55" s="3" t="s">
        <v>1</v>
      </c>
      <c r="BZ55" s="3" t="s">
        <v>1</v>
      </c>
    </row>
    <row r="56" spans="1:78" x14ac:dyDescent="0.2">
      <c r="A56" s="3">
        <v>78</v>
      </c>
      <c r="B56" s="3" t="s">
        <v>126</v>
      </c>
      <c r="C56" s="9">
        <v>44742</v>
      </c>
      <c r="D56" s="3" t="s">
        <v>76</v>
      </c>
      <c r="E56" s="4" t="s">
        <v>63</v>
      </c>
      <c r="F56" s="4" t="s">
        <v>151</v>
      </c>
      <c r="G56" s="4" t="s">
        <v>154</v>
      </c>
      <c r="H56" s="6">
        <v>1.0820000000000001</v>
      </c>
      <c r="I56" s="6">
        <v>5.88</v>
      </c>
      <c r="J56" s="6">
        <v>36.4</v>
      </c>
      <c r="K56" s="6">
        <v>47.7</v>
      </c>
      <c r="L56" s="6">
        <v>15.9</v>
      </c>
      <c r="M56" s="4" t="s">
        <v>0</v>
      </c>
      <c r="N56" s="4" t="s">
        <v>151</v>
      </c>
      <c r="O56" s="3">
        <v>40</v>
      </c>
      <c r="P56" s="4" t="s">
        <v>50</v>
      </c>
      <c r="Q56" s="4" t="s">
        <v>0</v>
      </c>
      <c r="R56" s="4" t="s">
        <v>164</v>
      </c>
      <c r="S56" s="17" t="s">
        <v>328</v>
      </c>
      <c r="T56" s="4" t="s">
        <v>315</v>
      </c>
      <c r="U56" s="4" t="s">
        <v>35</v>
      </c>
      <c r="V56" s="4">
        <v>8</v>
      </c>
      <c r="W56" s="4">
        <v>0.7</v>
      </c>
      <c r="X56" s="3">
        <v>0.91</v>
      </c>
      <c r="Y56" s="6">
        <v>0.125</v>
      </c>
      <c r="Z56" s="19">
        <v>28.8</v>
      </c>
      <c r="AA56" s="3">
        <v>0.85899999999999999</v>
      </c>
      <c r="AB56" s="4" t="s">
        <v>11</v>
      </c>
      <c r="AC56" s="4">
        <v>4.5</v>
      </c>
      <c r="AD56" s="4">
        <v>0.3</v>
      </c>
      <c r="AE56" s="4">
        <v>144</v>
      </c>
      <c r="AF56" s="4">
        <v>8</v>
      </c>
      <c r="AG56" s="4" t="s">
        <v>114</v>
      </c>
      <c r="AH56" s="3">
        <v>5</v>
      </c>
      <c r="AI56" s="19">
        <v>6.6</v>
      </c>
      <c r="AJ56" s="19">
        <v>6.5</v>
      </c>
      <c r="AK56" s="20">
        <f>Mines_4411!$AI56/Mines_4411!$AJ56</f>
        <v>1.0153846153846153</v>
      </c>
      <c r="AL56" s="4" t="s">
        <v>39</v>
      </c>
      <c r="AM56" s="3">
        <v>1500</v>
      </c>
      <c r="AN56" s="3">
        <v>5</v>
      </c>
      <c r="AO56" s="2" t="s">
        <v>190</v>
      </c>
      <c r="AP56" s="2" t="s">
        <v>145</v>
      </c>
      <c r="AQ56" s="3" t="s">
        <v>145</v>
      </c>
      <c r="AR56" s="3" t="s">
        <v>292</v>
      </c>
      <c r="AS56" s="4" t="s">
        <v>236</v>
      </c>
      <c r="AT56" s="5" t="s">
        <v>237</v>
      </c>
      <c r="AU56" s="4">
        <v>6.5609999999999999</v>
      </c>
      <c r="AV56" s="3">
        <v>0.26100000000000001</v>
      </c>
      <c r="AW56" s="4" t="s">
        <v>145</v>
      </c>
      <c r="AX56" s="4" t="s">
        <v>0</v>
      </c>
      <c r="AY56" s="3">
        <v>17.5</v>
      </c>
      <c r="AZ56" s="6" t="s">
        <v>280</v>
      </c>
      <c r="BA56" s="4" t="s">
        <v>274</v>
      </c>
      <c r="BB56" s="4">
        <v>29</v>
      </c>
      <c r="BC56" s="3">
        <v>900</v>
      </c>
      <c r="BD56" s="4" t="s">
        <v>361</v>
      </c>
      <c r="BE56" s="7">
        <v>1</v>
      </c>
      <c r="BF56" s="7">
        <v>20</v>
      </c>
      <c r="BG56" s="7">
        <v>19</v>
      </c>
      <c r="BH56" s="4">
        <v>0</v>
      </c>
      <c r="BI56" s="4">
        <v>95</v>
      </c>
      <c r="BJ56" s="4">
        <v>79</v>
      </c>
      <c r="BK56" s="4">
        <v>200</v>
      </c>
      <c r="BL56" s="4" t="s">
        <v>64</v>
      </c>
      <c r="BM56" s="4" t="s">
        <v>0</v>
      </c>
      <c r="BN56" s="4" t="s">
        <v>114</v>
      </c>
      <c r="BO56" s="4" t="s">
        <v>411</v>
      </c>
      <c r="BP56" s="28" t="s">
        <v>386</v>
      </c>
      <c r="BQ56" s="3">
        <v>1.022</v>
      </c>
      <c r="BR56" s="3">
        <v>0.434</v>
      </c>
      <c r="BS56" s="8">
        <v>0.76600000000000001</v>
      </c>
      <c r="BT56" s="3">
        <v>0.26300000000000001</v>
      </c>
      <c r="BU56" s="3">
        <v>0.221</v>
      </c>
      <c r="BV56" s="3">
        <v>0.48399999999999999</v>
      </c>
      <c r="BW56" s="3" t="s">
        <v>1</v>
      </c>
      <c r="BX56" s="3" t="s">
        <v>1</v>
      </c>
      <c r="BY56" s="3" t="s">
        <v>1</v>
      </c>
      <c r="BZ56" s="3" t="s">
        <v>1</v>
      </c>
    </row>
    <row r="57" spans="1:78" x14ac:dyDescent="0.2">
      <c r="A57" s="3">
        <v>79</v>
      </c>
      <c r="B57" s="3" t="s">
        <v>126</v>
      </c>
      <c r="C57" s="9">
        <v>44743</v>
      </c>
      <c r="D57" s="3" t="s">
        <v>94</v>
      </c>
      <c r="E57" s="4" t="s">
        <v>63</v>
      </c>
      <c r="F57" s="4" t="s">
        <v>151</v>
      </c>
      <c r="G57" s="4" t="s">
        <v>154</v>
      </c>
      <c r="H57" s="6">
        <v>1.0820000000000001</v>
      </c>
      <c r="I57" s="6">
        <v>5.88</v>
      </c>
      <c r="J57" s="6">
        <v>36.4</v>
      </c>
      <c r="K57" s="6">
        <v>47.7</v>
      </c>
      <c r="L57" s="6">
        <v>15.9</v>
      </c>
      <c r="M57" s="4" t="s">
        <v>0</v>
      </c>
      <c r="N57" s="4" t="s">
        <v>151</v>
      </c>
      <c r="O57" s="3">
        <v>40</v>
      </c>
      <c r="P57" s="4" t="s">
        <v>50</v>
      </c>
      <c r="Q57" s="4" t="s">
        <v>0</v>
      </c>
      <c r="R57" s="4" t="s">
        <v>168</v>
      </c>
      <c r="S57" s="17" t="s">
        <v>328</v>
      </c>
      <c r="T57" s="4" t="s">
        <v>319</v>
      </c>
      <c r="U57" s="4" t="s">
        <v>35</v>
      </c>
      <c r="V57" s="4">
        <v>4</v>
      </c>
      <c r="W57" s="4">
        <v>0.7</v>
      </c>
      <c r="X57" s="3">
        <v>0.94499999999999995</v>
      </c>
      <c r="Y57" s="6">
        <v>0.125</v>
      </c>
      <c r="Z57" s="19">
        <v>20.9</v>
      </c>
      <c r="AA57" s="3">
        <v>0.85899999999999999</v>
      </c>
      <c r="AB57" s="4" t="s">
        <v>11</v>
      </c>
      <c r="AC57" s="4">
        <v>4.5999999999999996</v>
      </c>
      <c r="AD57" s="4">
        <v>0.3</v>
      </c>
      <c r="AE57" s="4">
        <v>154</v>
      </c>
      <c r="AF57" s="4">
        <v>8</v>
      </c>
      <c r="AG57" s="4" t="s">
        <v>114</v>
      </c>
      <c r="AH57" s="3">
        <v>18</v>
      </c>
      <c r="AI57" s="19">
        <v>25.1</v>
      </c>
      <c r="AJ57" s="19">
        <v>6.4</v>
      </c>
      <c r="AK57" s="20">
        <f>Mines_4411!$AI57/Mines_4411!$AJ57</f>
        <v>3.921875</v>
      </c>
      <c r="AL57" s="4" t="s">
        <v>39</v>
      </c>
      <c r="AM57" s="3">
        <v>1500</v>
      </c>
      <c r="AN57" s="3">
        <v>5</v>
      </c>
      <c r="AO57" s="2" t="s">
        <v>190</v>
      </c>
      <c r="AP57" s="2" t="s">
        <v>145</v>
      </c>
      <c r="AQ57" s="3" t="s">
        <v>145</v>
      </c>
      <c r="AR57" s="3" t="s">
        <v>292</v>
      </c>
      <c r="AS57" s="4" t="s">
        <v>234</v>
      </c>
      <c r="AT57" s="5" t="s">
        <v>235</v>
      </c>
      <c r="AU57" s="4">
        <v>1.9910000000000001</v>
      </c>
      <c r="AV57" s="3">
        <v>0.27100000000000002</v>
      </c>
      <c r="AW57" s="4" t="s">
        <v>145</v>
      </c>
      <c r="AX57" s="4" t="s">
        <v>134</v>
      </c>
      <c r="AY57" s="3">
        <v>21</v>
      </c>
      <c r="AZ57" s="6" t="s">
        <v>282</v>
      </c>
      <c r="BA57" s="4" t="s">
        <v>274</v>
      </c>
      <c r="BB57" s="4">
        <v>13</v>
      </c>
      <c r="BC57" s="3">
        <v>900</v>
      </c>
      <c r="BD57" s="4" t="s">
        <v>368</v>
      </c>
      <c r="BE57" s="7">
        <v>2</v>
      </c>
      <c r="BF57" s="7">
        <v>4</v>
      </c>
      <c r="BG57" s="7">
        <v>2</v>
      </c>
      <c r="BH57" s="4">
        <v>0</v>
      </c>
      <c r="BI57" s="4">
        <v>69</v>
      </c>
      <c r="BJ57" s="4">
        <v>3</v>
      </c>
      <c r="BK57" s="4">
        <v>200</v>
      </c>
      <c r="BL57" s="4" t="s">
        <v>64</v>
      </c>
      <c r="BM57" s="4" t="s">
        <v>0</v>
      </c>
      <c r="BN57" s="4" t="s">
        <v>114</v>
      </c>
      <c r="BO57" s="4" t="s">
        <v>411</v>
      </c>
      <c r="BP57" s="28" t="s">
        <v>387</v>
      </c>
      <c r="BQ57" s="3">
        <v>1.0920000000000001</v>
      </c>
      <c r="BR57" s="3">
        <v>0.19900000000000001</v>
      </c>
      <c r="BS57" s="8">
        <v>0.17699999999999999</v>
      </c>
      <c r="BT57" s="3">
        <v>0.72</v>
      </c>
      <c r="BU57" s="3">
        <v>0.95599999999999996</v>
      </c>
      <c r="BV57" s="3">
        <v>1.6759999999999999</v>
      </c>
      <c r="BW57" s="3">
        <v>0.05</v>
      </c>
      <c r="BX57" s="3">
        <v>0.23</v>
      </c>
      <c r="BY57" s="3" t="s">
        <v>1</v>
      </c>
      <c r="BZ57" s="3" t="s">
        <v>1</v>
      </c>
    </row>
    <row r="58" spans="1:78" x14ac:dyDescent="0.2">
      <c r="A58" s="3">
        <v>80</v>
      </c>
      <c r="B58" s="3" t="s">
        <v>126</v>
      </c>
      <c r="C58" s="9">
        <v>44746</v>
      </c>
      <c r="D58" s="3" t="s">
        <v>96</v>
      </c>
      <c r="E58" s="4" t="s">
        <v>63</v>
      </c>
      <c r="F58" s="4" t="s">
        <v>151</v>
      </c>
      <c r="G58" s="4" t="s">
        <v>154</v>
      </c>
      <c r="H58" s="6">
        <v>1.0820000000000001</v>
      </c>
      <c r="I58" s="6">
        <v>5.88</v>
      </c>
      <c r="J58" s="6">
        <v>36.4</v>
      </c>
      <c r="K58" s="6">
        <v>47.7</v>
      </c>
      <c r="L58" s="6">
        <v>15.9</v>
      </c>
      <c r="M58" s="4" t="s">
        <v>0</v>
      </c>
      <c r="N58" s="4" t="s">
        <v>151</v>
      </c>
      <c r="O58" s="3">
        <v>40</v>
      </c>
      <c r="P58" s="4" t="s">
        <v>50</v>
      </c>
      <c r="Q58" s="4" t="s">
        <v>0</v>
      </c>
      <c r="R58" s="4" t="s">
        <v>170</v>
      </c>
      <c r="S58" s="17" t="s">
        <v>328</v>
      </c>
      <c r="T58" s="4" t="s">
        <v>320</v>
      </c>
      <c r="U58" s="4" t="s">
        <v>35</v>
      </c>
      <c r="V58" s="4">
        <v>6</v>
      </c>
      <c r="W58" s="4">
        <v>0.7</v>
      </c>
      <c r="X58" s="3">
        <v>0.99</v>
      </c>
      <c r="Y58" s="6">
        <v>0.125</v>
      </c>
      <c r="Z58" s="19">
        <v>25.5</v>
      </c>
      <c r="AA58" s="3">
        <v>0.85899999999999999</v>
      </c>
      <c r="AB58" s="4" t="s">
        <v>11</v>
      </c>
      <c r="AC58" s="4">
        <v>4.5999999999999996</v>
      </c>
      <c r="AD58" s="4">
        <v>0.3</v>
      </c>
      <c r="AE58" s="4">
        <v>154</v>
      </c>
      <c r="AF58" s="4">
        <v>8</v>
      </c>
      <c r="AG58" s="4" t="s">
        <v>145</v>
      </c>
      <c r="AH58" s="3">
        <v>18</v>
      </c>
      <c r="AI58" s="19">
        <v>23</v>
      </c>
      <c r="AJ58" s="19">
        <v>7.1</v>
      </c>
      <c r="AK58" s="20">
        <f>Mines_4411!$AI58/Mines_4411!$AJ58</f>
        <v>3.23943661971831</v>
      </c>
      <c r="AL58" s="4" t="s">
        <v>39</v>
      </c>
      <c r="AM58" s="3">
        <v>1500</v>
      </c>
      <c r="AN58" s="3">
        <v>5</v>
      </c>
      <c r="AO58" s="2" t="s">
        <v>190</v>
      </c>
      <c r="AP58" s="2" t="s">
        <v>145</v>
      </c>
      <c r="AQ58" s="3" t="s">
        <v>145</v>
      </c>
      <c r="AR58" s="3" t="s">
        <v>292</v>
      </c>
      <c r="AS58" s="4" t="s">
        <v>234</v>
      </c>
      <c r="AT58" s="5" t="s">
        <v>235</v>
      </c>
      <c r="AU58" s="4">
        <v>1.9910000000000001</v>
      </c>
      <c r="AV58" s="3">
        <v>0.27300000000000002</v>
      </c>
      <c r="AW58" s="4" t="s">
        <v>145</v>
      </c>
      <c r="AX58" s="4" t="s">
        <v>134</v>
      </c>
      <c r="AY58" s="3">
        <v>21</v>
      </c>
      <c r="AZ58" s="6" t="s">
        <v>282</v>
      </c>
      <c r="BA58" s="4" t="s">
        <v>274</v>
      </c>
      <c r="BB58" s="4">
        <v>0</v>
      </c>
      <c r="BC58" s="3">
        <v>900</v>
      </c>
      <c r="BD58" s="4" t="s">
        <v>369</v>
      </c>
      <c r="BE58" s="7">
        <v>2</v>
      </c>
      <c r="BF58" s="7">
        <v>4</v>
      </c>
      <c r="BG58" s="7">
        <v>2</v>
      </c>
      <c r="BH58" s="4">
        <v>0</v>
      </c>
      <c r="BI58" s="4">
        <v>72</v>
      </c>
      <c r="BJ58" s="4">
        <v>3</v>
      </c>
      <c r="BK58" s="4">
        <v>200</v>
      </c>
      <c r="BL58" s="4" t="s">
        <v>64</v>
      </c>
      <c r="BM58" s="4" t="s">
        <v>0</v>
      </c>
      <c r="BN58" s="4" t="s">
        <v>114</v>
      </c>
      <c r="BO58" s="4" t="s">
        <v>411</v>
      </c>
      <c r="BP58" s="28" t="s">
        <v>387</v>
      </c>
      <c r="BQ58" s="3">
        <v>1.1040000000000001</v>
      </c>
      <c r="BR58" s="3">
        <v>0.33200000000000002</v>
      </c>
      <c r="BS58" s="8">
        <v>0.25700000000000001</v>
      </c>
      <c r="BT58" s="3">
        <v>0.59399999999999997</v>
      </c>
      <c r="BU58" s="3">
        <v>0.23599999999999999</v>
      </c>
      <c r="BV58" s="3">
        <v>0.83</v>
      </c>
      <c r="BW58" s="3">
        <v>0.06</v>
      </c>
      <c r="BX58" s="3">
        <v>0.32</v>
      </c>
      <c r="BY58" s="3">
        <v>0.26300000000000001</v>
      </c>
      <c r="BZ58" s="3">
        <v>1.0089999999999999</v>
      </c>
    </row>
    <row r="59" spans="1:78" x14ac:dyDescent="0.2">
      <c r="A59" s="3">
        <v>81</v>
      </c>
      <c r="B59" s="3" t="s">
        <v>126</v>
      </c>
      <c r="C59" s="9">
        <v>44749</v>
      </c>
      <c r="D59" s="3" t="s">
        <v>67</v>
      </c>
      <c r="E59" s="4" t="s">
        <v>63</v>
      </c>
      <c r="F59" s="4" t="s">
        <v>151</v>
      </c>
      <c r="G59" s="4" t="s">
        <v>154</v>
      </c>
      <c r="H59" s="6">
        <v>1.0820000000000001</v>
      </c>
      <c r="I59" s="6">
        <v>5.88</v>
      </c>
      <c r="J59" s="6">
        <v>36.4</v>
      </c>
      <c r="K59" s="6">
        <v>47.7</v>
      </c>
      <c r="L59" s="6">
        <v>15.9</v>
      </c>
      <c r="M59" s="4" t="s">
        <v>0</v>
      </c>
      <c r="N59" s="4" t="s">
        <v>151</v>
      </c>
      <c r="O59" s="3">
        <v>40</v>
      </c>
      <c r="P59" s="4" t="s">
        <v>50</v>
      </c>
      <c r="Q59" s="4" t="s">
        <v>77</v>
      </c>
      <c r="R59" s="4" t="s">
        <v>164</v>
      </c>
      <c r="S59" s="17" t="s">
        <v>328</v>
      </c>
      <c r="T59" s="4" t="s">
        <v>315</v>
      </c>
      <c r="U59" s="4" t="s">
        <v>35</v>
      </c>
      <c r="V59" s="4">
        <v>4</v>
      </c>
      <c r="W59" s="4">
        <v>0.8</v>
      </c>
      <c r="X59" s="3">
        <v>0.96</v>
      </c>
      <c r="Y59" s="6">
        <v>0.125</v>
      </c>
      <c r="Z59" s="19">
        <v>26.9</v>
      </c>
      <c r="AA59" s="3">
        <v>1.1519999999999999</v>
      </c>
      <c r="AB59" s="4" t="s">
        <v>11</v>
      </c>
      <c r="AC59" s="4">
        <v>4.5</v>
      </c>
      <c r="AD59" s="4">
        <v>0.3</v>
      </c>
      <c r="AE59" s="21">
        <v>247</v>
      </c>
      <c r="AF59" s="4">
        <v>8</v>
      </c>
      <c r="AG59" s="4" t="s">
        <v>114</v>
      </c>
      <c r="AH59" s="3">
        <v>6</v>
      </c>
      <c r="AI59" s="19">
        <v>7.9</v>
      </c>
      <c r="AJ59" s="19">
        <v>4.9000000000000004</v>
      </c>
      <c r="AK59" s="20">
        <f>Mines_4411!$AI59/Mines_4411!$AJ59</f>
        <v>1.6122448979591837</v>
      </c>
      <c r="AL59" s="4" t="s">
        <v>39</v>
      </c>
      <c r="AM59" s="3">
        <v>1475</v>
      </c>
      <c r="AN59" s="3">
        <v>5</v>
      </c>
      <c r="AO59" s="2" t="s">
        <v>190</v>
      </c>
      <c r="AP59" s="2" t="s">
        <v>145</v>
      </c>
      <c r="AQ59" s="3" t="s">
        <v>145</v>
      </c>
      <c r="AR59" s="3" t="s">
        <v>292</v>
      </c>
      <c r="AS59" s="4" t="s">
        <v>218</v>
      </c>
      <c r="AT59" s="5" t="s">
        <v>238</v>
      </c>
      <c r="AU59" s="4">
        <v>7.54</v>
      </c>
      <c r="AV59" s="3">
        <v>0.23300000000000001</v>
      </c>
      <c r="AW59" s="4" t="s">
        <v>114</v>
      </c>
      <c r="AX59" s="4" t="s">
        <v>0</v>
      </c>
      <c r="AY59" s="3">
        <v>21</v>
      </c>
      <c r="AZ59" s="6" t="s">
        <v>277</v>
      </c>
      <c r="BA59" s="4" t="s">
        <v>274</v>
      </c>
      <c r="BB59" s="4">
        <v>106</v>
      </c>
      <c r="BC59" s="3">
        <v>900</v>
      </c>
      <c r="BD59" s="4" t="s">
        <v>368</v>
      </c>
      <c r="BE59" s="7">
        <v>31</v>
      </c>
      <c r="BF59" s="7">
        <v>83</v>
      </c>
      <c r="BG59" s="7">
        <v>52</v>
      </c>
      <c r="BH59" s="4">
        <v>0</v>
      </c>
      <c r="BI59" s="4">
        <v>112</v>
      </c>
      <c r="BJ59" s="4">
        <v>9</v>
      </c>
      <c r="BK59" s="4">
        <v>200</v>
      </c>
      <c r="BL59" s="4" t="s">
        <v>64</v>
      </c>
      <c r="BM59" s="4" t="s">
        <v>0</v>
      </c>
      <c r="BN59" s="4" t="s">
        <v>114</v>
      </c>
      <c r="BO59" s="4" t="s">
        <v>411</v>
      </c>
      <c r="BP59" s="28" t="s">
        <v>387</v>
      </c>
      <c r="BQ59" s="3">
        <v>1.0489999999999999</v>
      </c>
      <c r="BR59" s="3">
        <v>0.46899999999999997</v>
      </c>
      <c r="BS59" s="8">
        <v>0.66600000000000004</v>
      </c>
      <c r="BT59" s="3">
        <v>0.28299999999999997</v>
      </c>
      <c r="BU59" s="3">
        <v>0.17100000000000001</v>
      </c>
      <c r="BV59" s="3">
        <v>0.45400000000000001</v>
      </c>
      <c r="BW59" s="3">
        <v>0.1</v>
      </c>
      <c r="BX59" s="3">
        <v>0.63</v>
      </c>
      <c r="BY59" s="3" t="s">
        <v>1</v>
      </c>
      <c r="BZ59" s="3" t="s">
        <v>1</v>
      </c>
    </row>
    <row r="60" spans="1:78" x14ac:dyDescent="0.2">
      <c r="A60" s="3">
        <v>82</v>
      </c>
      <c r="B60" s="3" t="s">
        <v>126</v>
      </c>
      <c r="C60" s="9">
        <v>44751</v>
      </c>
      <c r="D60" s="3" t="s">
        <v>105</v>
      </c>
      <c r="E60" s="4" t="s">
        <v>111</v>
      </c>
      <c r="F60" s="4" t="s">
        <v>151</v>
      </c>
      <c r="G60" s="4" t="s">
        <v>154</v>
      </c>
      <c r="H60" s="6">
        <v>1.016</v>
      </c>
      <c r="I60" s="6">
        <v>6.87</v>
      </c>
      <c r="J60" s="6">
        <v>36.4</v>
      </c>
      <c r="K60" s="6">
        <v>47.7</v>
      </c>
      <c r="L60" s="6">
        <v>15.9</v>
      </c>
      <c r="M60" s="4" t="s">
        <v>148</v>
      </c>
      <c r="N60" s="4" t="s">
        <v>158</v>
      </c>
      <c r="O60" s="3">
        <v>40</v>
      </c>
      <c r="P60" s="4" t="s">
        <v>86</v>
      </c>
      <c r="Q60" s="4" t="s">
        <v>0</v>
      </c>
      <c r="R60" s="4" t="s">
        <v>164</v>
      </c>
      <c r="S60" s="17" t="s">
        <v>328</v>
      </c>
      <c r="T60" s="4" t="s">
        <v>315</v>
      </c>
      <c r="U60" s="4" t="s">
        <v>35</v>
      </c>
      <c r="V60" s="4">
        <v>2</v>
      </c>
      <c r="W60" s="4">
        <v>0.7</v>
      </c>
      <c r="X60" s="3">
        <v>0.94</v>
      </c>
      <c r="Y60" s="6">
        <v>0.125</v>
      </c>
      <c r="Z60" s="19">
        <v>25.1</v>
      </c>
      <c r="AA60" s="3">
        <v>1.1519999999999999</v>
      </c>
      <c r="AB60" s="4" t="s">
        <v>11</v>
      </c>
      <c r="AC60" s="4">
        <v>4.7</v>
      </c>
      <c r="AD60" s="4">
        <v>0.3</v>
      </c>
      <c r="AE60" s="4">
        <v>238</v>
      </c>
      <c r="AF60" s="4">
        <v>8</v>
      </c>
      <c r="AG60" s="4" t="s">
        <v>145</v>
      </c>
      <c r="AH60" s="3">
        <v>6</v>
      </c>
      <c r="AI60" s="19">
        <v>8.4</v>
      </c>
      <c r="AJ60" s="20">
        <v>4.0199999999999996</v>
      </c>
      <c r="AK60" s="20">
        <f>Mines_4411!$AI60/Mines_4411!$AJ60</f>
        <v>2.0895522388059704</v>
      </c>
      <c r="AL60" s="4" t="s">
        <v>39</v>
      </c>
      <c r="AM60" s="3">
        <v>1475</v>
      </c>
      <c r="AN60" s="3">
        <v>5</v>
      </c>
      <c r="AO60" s="2" t="s">
        <v>190</v>
      </c>
      <c r="AP60" s="2" t="s">
        <v>145</v>
      </c>
      <c r="AQ60" s="3" t="s">
        <v>145</v>
      </c>
      <c r="AR60" s="3" t="s">
        <v>292</v>
      </c>
      <c r="AS60" s="4" t="s">
        <v>239</v>
      </c>
      <c r="AT60" s="5" t="s">
        <v>240</v>
      </c>
      <c r="AU60" s="4">
        <v>4.625</v>
      </c>
      <c r="AV60" s="3">
        <v>0.24099999999999999</v>
      </c>
      <c r="AW60" s="4" t="s">
        <v>114</v>
      </c>
      <c r="AX60" s="4" t="s">
        <v>135</v>
      </c>
      <c r="AY60" s="3">
        <v>7</v>
      </c>
      <c r="AZ60" s="6" t="s">
        <v>280</v>
      </c>
      <c r="BA60" s="4" t="s">
        <v>274</v>
      </c>
      <c r="BB60" s="4">
        <v>92</v>
      </c>
      <c r="BC60" s="3">
        <v>900</v>
      </c>
      <c r="BD60" s="4" t="s">
        <v>241</v>
      </c>
      <c r="BE60" s="7">
        <v>5</v>
      </c>
      <c r="BF60" s="7">
        <v>9</v>
      </c>
      <c r="BG60" s="7">
        <v>4</v>
      </c>
      <c r="BH60" s="4">
        <v>0</v>
      </c>
      <c r="BI60" s="4">
        <v>6</v>
      </c>
      <c r="BJ60" s="4">
        <v>3</v>
      </c>
      <c r="BK60" s="4">
        <v>200</v>
      </c>
      <c r="BL60" s="4" t="s">
        <v>64</v>
      </c>
      <c r="BM60" s="4" t="s">
        <v>0</v>
      </c>
      <c r="BN60" s="4" t="s">
        <v>114</v>
      </c>
      <c r="BO60" s="4" t="s">
        <v>411</v>
      </c>
      <c r="BP60" s="28" t="s">
        <v>387</v>
      </c>
      <c r="BQ60" s="3">
        <v>1.087</v>
      </c>
      <c r="BR60" s="3">
        <v>0.32300000000000001</v>
      </c>
      <c r="BS60" s="8">
        <v>0.27700000000000002</v>
      </c>
      <c r="BT60" s="3">
        <v>0.52600000000000002</v>
      </c>
      <c r="BU60" s="3">
        <v>0.30599999999999999</v>
      </c>
      <c r="BV60" s="3">
        <v>0.83199999999999996</v>
      </c>
      <c r="BW60" s="3">
        <v>7.0000000000000007E-2</v>
      </c>
      <c r="BX60" s="3">
        <v>0.35</v>
      </c>
      <c r="BY60" s="3" t="s">
        <v>1</v>
      </c>
      <c r="BZ60" s="3" t="s">
        <v>1</v>
      </c>
    </row>
    <row r="61" spans="1:78" x14ac:dyDescent="0.2">
      <c r="A61" s="3">
        <v>83</v>
      </c>
      <c r="B61" s="3" t="s">
        <v>126</v>
      </c>
      <c r="C61" s="9">
        <v>44753</v>
      </c>
      <c r="D61" s="3" t="s">
        <v>70</v>
      </c>
      <c r="E61" s="4" t="s">
        <v>63</v>
      </c>
      <c r="F61" s="4" t="s">
        <v>151</v>
      </c>
      <c r="G61" s="4" t="s">
        <v>154</v>
      </c>
      <c r="H61" s="6">
        <v>1.0820000000000001</v>
      </c>
      <c r="I61" s="6">
        <v>5.88</v>
      </c>
      <c r="J61" s="6">
        <v>36.4</v>
      </c>
      <c r="K61" s="6">
        <v>47.7</v>
      </c>
      <c r="L61" s="6">
        <v>15.9</v>
      </c>
      <c r="M61" s="4" t="s">
        <v>148</v>
      </c>
      <c r="N61" s="4" t="s">
        <v>151</v>
      </c>
      <c r="O61" s="3">
        <v>40</v>
      </c>
      <c r="P61" s="4" t="s">
        <v>50</v>
      </c>
      <c r="Q61" s="4" t="s">
        <v>77</v>
      </c>
      <c r="R61" s="4" t="s">
        <v>164</v>
      </c>
      <c r="S61" s="17" t="s">
        <v>328</v>
      </c>
      <c r="T61" s="4" t="s">
        <v>315</v>
      </c>
      <c r="U61" s="4" t="s">
        <v>35</v>
      </c>
      <c r="V61" s="4">
        <v>8</v>
      </c>
      <c r="W61" s="4">
        <v>0.6</v>
      </c>
      <c r="X61" s="3">
        <v>0.89500000000000002</v>
      </c>
      <c r="Y61" s="6">
        <v>0.125</v>
      </c>
      <c r="Z61" s="19">
        <v>28.6</v>
      </c>
      <c r="AA61" s="3">
        <v>0.85899999999999999</v>
      </c>
      <c r="AB61" s="4" t="s">
        <v>11</v>
      </c>
      <c r="AC61" s="4">
        <v>4.5</v>
      </c>
      <c r="AD61" s="4">
        <v>0.3</v>
      </c>
      <c r="AE61" s="21">
        <v>247</v>
      </c>
      <c r="AF61" s="4">
        <v>8</v>
      </c>
      <c r="AG61" s="4" t="s">
        <v>114</v>
      </c>
      <c r="AH61" s="3">
        <v>6</v>
      </c>
      <c r="AI61" s="19">
        <v>7</v>
      </c>
      <c r="AJ61" s="20">
        <v>4.4400000000000004</v>
      </c>
      <c r="AK61" s="20">
        <f>Mines_4411!$AI61/Mines_4411!$AJ61</f>
        <v>1.5765765765765765</v>
      </c>
      <c r="AL61" s="4" t="s">
        <v>39</v>
      </c>
      <c r="AM61" s="3">
        <v>1475</v>
      </c>
      <c r="AN61" s="3">
        <v>5</v>
      </c>
      <c r="AO61" s="2" t="s">
        <v>190</v>
      </c>
      <c r="AP61" s="2" t="s">
        <v>145</v>
      </c>
      <c r="AQ61" s="3" t="s">
        <v>145</v>
      </c>
      <c r="AR61" s="3" t="s">
        <v>292</v>
      </c>
      <c r="AS61" s="4" t="s">
        <v>218</v>
      </c>
      <c r="AT61" s="5" t="s">
        <v>238</v>
      </c>
      <c r="AU61" s="4">
        <v>7.54</v>
      </c>
      <c r="AV61" s="3">
        <v>0.223</v>
      </c>
      <c r="AW61" s="4" t="s">
        <v>145</v>
      </c>
      <c r="AX61" s="4" t="s">
        <v>0</v>
      </c>
      <c r="AY61" s="3">
        <v>21</v>
      </c>
      <c r="AZ61" s="6" t="s">
        <v>277</v>
      </c>
      <c r="BA61" s="4" t="s">
        <v>274</v>
      </c>
      <c r="BB61" s="4">
        <v>114</v>
      </c>
      <c r="BC61" s="3">
        <v>900</v>
      </c>
      <c r="BD61" s="4" t="s">
        <v>241</v>
      </c>
      <c r="BE61" s="7">
        <v>31</v>
      </c>
      <c r="BF61" s="7">
        <v>83</v>
      </c>
      <c r="BG61" s="7">
        <v>52</v>
      </c>
      <c r="BH61" s="4">
        <v>0</v>
      </c>
      <c r="BI61" s="4">
        <v>116</v>
      </c>
      <c r="BJ61" s="4">
        <v>5</v>
      </c>
      <c r="BK61" s="4">
        <v>200</v>
      </c>
      <c r="BL61" s="4" t="s">
        <v>64</v>
      </c>
      <c r="BM61" s="4" t="s">
        <v>0</v>
      </c>
      <c r="BN61" s="4" t="s">
        <v>114</v>
      </c>
      <c r="BO61" s="4" t="s">
        <v>411</v>
      </c>
      <c r="BP61" s="28" t="s">
        <v>387</v>
      </c>
      <c r="BQ61" s="3">
        <v>1.0169999999999999</v>
      </c>
      <c r="BR61" s="3">
        <v>0.36099999999999999</v>
      </c>
      <c r="BS61" s="8">
        <v>0.78600000000000003</v>
      </c>
      <c r="BT61" s="3">
        <v>0.28999999999999998</v>
      </c>
      <c r="BU61" s="3">
        <v>0.189</v>
      </c>
      <c r="BV61" s="3">
        <v>0.47899999999999998</v>
      </c>
      <c r="BW61" s="3" t="s">
        <v>1</v>
      </c>
      <c r="BX61" s="3" t="s">
        <v>1</v>
      </c>
      <c r="BY61" s="3" t="s">
        <v>1</v>
      </c>
      <c r="BZ61" s="3" t="s">
        <v>1</v>
      </c>
    </row>
    <row r="62" spans="1:78" x14ac:dyDescent="0.2">
      <c r="A62" s="3">
        <v>84</v>
      </c>
      <c r="B62" s="3" t="s">
        <v>126</v>
      </c>
      <c r="C62" s="9">
        <v>44754</v>
      </c>
      <c r="D62" s="3" t="s">
        <v>95</v>
      </c>
      <c r="E62" s="4" t="s">
        <v>63</v>
      </c>
      <c r="F62" s="4" t="s">
        <v>151</v>
      </c>
      <c r="G62" s="4" t="s">
        <v>154</v>
      </c>
      <c r="H62" s="6">
        <v>1.0820000000000001</v>
      </c>
      <c r="I62" s="6">
        <v>5.88</v>
      </c>
      <c r="J62" s="6">
        <v>36.4</v>
      </c>
      <c r="K62" s="6">
        <v>47.7</v>
      </c>
      <c r="L62" s="6">
        <v>15.9</v>
      </c>
      <c r="M62" s="4" t="s">
        <v>0</v>
      </c>
      <c r="N62" s="4" t="s">
        <v>151</v>
      </c>
      <c r="O62" s="3">
        <v>40</v>
      </c>
      <c r="P62" s="4" t="s">
        <v>50</v>
      </c>
      <c r="Q62" s="4" t="s">
        <v>0</v>
      </c>
      <c r="R62" s="4" t="s">
        <v>167</v>
      </c>
      <c r="S62" s="17" t="s">
        <v>328</v>
      </c>
      <c r="T62" s="5" t="s">
        <v>316</v>
      </c>
      <c r="U62" s="4" t="s">
        <v>35</v>
      </c>
      <c r="V62" s="4">
        <v>5</v>
      </c>
      <c r="W62" s="4">
        <v>0.7</v>
      </c>
      <c r="X62" s="3">
        <v>0.76</v>
      </c>
      <c r="Y62" s="6">
        <v>0.125</v>
      </c>
      <c r="Z62" s="19">
        <v>46.5</v>
      </c>
      <c r="AA62" s="3">
        <v>0.85899999999999999</v>
      </c>
      <c r="AB62" s="4" t="s">
        <v>11</v>
      </c>
      <c r="AC62" s="4">
        <v>4.5999999999999996</v>
      </c>
      <c r="AD62" s="4">
        <v>0.3</v>
      </c>
      <c r="AE62" s="4">
        <v>154</v>
      </c>
      <c r="AF62" s="4">
        <v>8</v>
      </c>
      <c r="AG62" s="4" t="s">
        <v>114</v>
      </c>
      <c r="AH62" s="3">
        <v>18</v>
      </c>
      <c r="AI62" s="19">
        <v>22.1</v>
      </c>
      <c r="AJ62" s="20">
        <v>6.94</v>
      </c>
      <c r="AK62" s="20">
        <f>Mines_4411!$AI62/Mines_4411!$AJ62</f>
        <v>3.1844380403458215</v>
      </c>
      <c r="AL62" s="4" t="s">
        <v>39</v>
      </c>
      <c r="AM62" s="3">
        <v>1500</v>
      </c>
      <c r="AN62" s="3">
        <v>5</v>
      </c>
      <c r="AO62" s="2" t="s">
        <v>190</v>
      </c>
      <c r="AP62" s="2" t="s">
        <v>145</v>
      </c>
      <c r="AQ62" s="3" t="s">
        <v>145</v>
      </c>
      <c r="AR62" s="3" t="s">
        <v>292</v>
      </c>
      <c r="AS62" s="4" t="s">
        <v>234</v>
      </c>
      <c r="AT62" s="5" t="s">
        <v>235</v>
      </c>
      <c r="AU62" s="4">
        <v>1.9910000000000001</v>
      </c>
      <c r="AV62" s="3">
        <v>0.27</v>
      </c>
      <c r="AW62" s="4" t="s">
        <v>145</v>
      </c>
      <c r="AX62" s="4" t="s">
        <v>134</v>
      </c>
      <c r="AY62" s="3">
        <v>21</v>
      </c>
      <c r="AZ62" s="6" t="s">
        <v>277</v>
      </c>
      <c r="BA62" s="4" t="s">
        <v>274</v>
      </c>
      <c r="BB62" s="4">
        <v>88</v>
      </c>
      <c r="BC62" s="3">
        <v>900</v>
      </c>
      <c r="BD62" s="4" t="s">
        <v>369</v>
      </c>
      <c r="BE62" s="7">
        <v>2</v>
      </c>
      <c r="BF62" s="7">
        <v>4</v>
      </c>
      <c r="BG62" s="7">
        <v>2</v>
      </c>
      <c r="BH62" s="4">
        <v>0</v>
      </c>
      <c r="BI62" s="4">
        <v>80</v>
      </c>
      <c r="BJ62" s="4">
        <v>11</v>
      </c>
      <c r="BK62" s="4">
        <v>200</v>
      </c>
      <c r="BL62" s="4" t="s">
        <v>64</v>
      </c>
      <c r="BM62" s="4" t="s">
        <v>0</v>
      </c>
      <c r="BN62" s="4" t="s">
        <v>114</v>
      </c>
      <c r="BO62" s="4" t="s">
        <v>411</v>
      </c>
      <c r="BP62" s="28" t="s">
        <v>387</v>
      </c>
      <c r="BQ62" s="3">
        <v>1.101</v>
      </c>
      <c r="BR62" s="3">
        <v>0.253</v>
      </c>
      <c r="BS62" s="8">
        <v>0.217</v>
      </c>
      <c r="BT62" s="3">
        <v>0.74</v>
      </c>
      <c r="BU62" s="3">
        <v>0.31</v>
      </c>
      <c r="BV62" s="3">
        <v>1.05</v>
      </c>
      <c r="BW62" s="3">
        <v>7.0000000000000007E-2</v>
      </c>
      <c r="BX62" s="3">
        <v>0.35</v>
      </c>
      <c r="BY62" s="3">
        <v>0.248</v>
      </c>
      <c r="BZ62" s="3">
        <v>0.88400000000000001</v>
      </c>
    </row>
    <row r="63" spans="1:78" x14ac:dyDescent="0.2">
      <c r="A63" s="3">
        <v>85</v>
      </c>
      <c r="B63" s="3" t="s">
        <v>126</v>
      </c>
      <c r="C63" s="9">
        <v>44757</v>
      </c>
      <c r="D63" s="3" t="s">
        <v>93</v>
      </c>
      <c r="E63" s="4" t="s">
        <v>63</v>
      </c>
      <c r="F63" s="4" t="s">
        <v>151</v>
      </c>
      <c r="G63" s="4" t="s">
        <v>154</v>
      </c>
      <c r="H63" s="6">
        <v>1.0820000000000001</v>
      </c>
      <c r="I63" s="6">
        <v>5.88</v>
      </c>
      <c r="J63" s="6">
        <v>36.4</v>
      </c>
      <c r="K63" s="6">
        <v>47.7</v>
      </c>
      <c r="L63" s="6">
        <v>15.9</v>
      </c>
      <c r="M63" s="4" t="s">
        <v>0</v>
      </c>
      <c r="N63" s="4" t="s">
        <v>151</v>
      </c>
      <c r="O63" s="3">
        <v>40</v>
      </c>
      <c r="P63" s="4" t="s">
        <v>50</v>
      </c>
      <c r="Q63" s="4" t="s">
        <v>0</v>
      </c>
      <c r="R63" s="4" t="s">
        <v>168</v>
      </c>
      <c r="S63" s="17" t="s">
        <v>328</v>
      </c>
      <c r="T63" s="4" t="s">
        <v>319</v>
      </c>
      <c r="U63" s="4" t="s">
        <v>35</v>
      </c>
      <c r="V63" s="4">
        <v>3</v>
      </c>
      <c r="W63" s="4">
        <v>0.7</v>
      </c>
      <c r="X63" s="3">
        <v>0.88500000000000001</v>
      </c>
      <c r="Y63" s="6">
        <v>0.125</v>
      </c>
      <c r="Z63" s="19">
        <v>27.1</v>
      </c>
      <c r="AA63" s="3">
        <v>0.85899999999999999</v>
      </c>
      <c r="AB63" s="4" t="s">
        <v>11</v>
      </c>
      <c r="AC63" s="4">
        <v>4.5999999999999996</v>
      </c>
      <c r="AD63" s="4">
        <v>0.3</v>
      </c>
      <c r="AE63" s="4">
        <v>154</v>
      </c>
      <c r="AF63" s="4">
        <v>8</v>
      </c>
      <c r="AG63" s="4" t="s">
        <v>114</v>
      </c>
      <c r="AH63" s="3">
        <v>18</v>
      </c>
      <c r="AI63" s="19">
        <v>24.5</v>
      </c>
      <c r="AJ63" s="20">
        <v>7.03</v>
      </c>
      <c r="AK63" s="20">
        <f>Mines_4411!$AI63/Mines_4411!$AJ63</f>
        <v>3.4850640113798006</v>
      </c>
      <c r="AL63" s="4" t="s">
        <v>39</v>
      </c>
      <c r="AM63" s="3">
        <v>1500</v>
      </c>
      <c r="AN63" s="3">
        <v>5</v>
      </c>
      <c r="AO63" s="2" t="s">
        <v>190</v>
      </c>
      <c r="AP63" s="2" t="s">
        <v>145</v>
      </c>
      <c r="AQ63" s="3" t="s">
        <v>145</v>
      </c>
      <c r="AR63" s="3" t="s">
        <v>292</v>
      </c>
      <c r="AS63" s="4" t="s">
        <v>234</v>
      </c>
      <c r="AT63" s="5" t="s">
        <v>235</v>
      </c>
      <c r="AU63" s="4">
        <v>1.9910000000000001</v>
      </c>
      <c r="AV63" s="3">
        <v>0.27200000000000002</v>
      </c>
      <c r="AW63" s="4" t="s">
        <v>145</v>
      </c>
      <c r="AX63" s="4" t="s">
        <v>134</v>
      </c>
      <c r="AY63" s="3">
        <v>21</v>
      </c>
      <c r="AZ63" s="6" t="s">
        <v>277</v>
      </c>
      <c r="BA63" s="4" t="s">
        <v>274</v>
      </c>
      <c r="BB63" s="4">
        <v>13</v>
      </c>
      <c r="BC63" s="3">
        <v>900</v>
      </c>
      <c r="BD63" s="4" t="s">
        <v>368</v>
      </c>
      <c r="BE63" s="7">
        <v>2</v>
      </c>
      <c r="BF63" s="7">
        <v>4</v>
      </c>
      <c r="BG63" s="7">
        <v>2</v>
      </c>
      <c r="BH63" s="4">
        <v>0</v>
      </c>
      <c r="BI63" s="4">
        <v>83</v>
      </c>
      <c r="BJ63" s="4">
        <v>17</v>
      </c>
      <c r="BK63" s="4">
        <v>200</v>
      </c>
      <c r="BL63" s="4" t="s">
        <v>64</v>
      </c>
      <c r="BM63" s="4" t="s">
        <v>0</v>
      </c>
      <c r="BN63" s="4" t="s">
        <v>114</v>
      </c>
      <c r="BO63" s="4" t="s">
        <v>411</v>
      </c>
      <c r="BP63" s="28" t="s">
        <v>387</v>
      </c>
      <c r="BQ63" s="3">
        <v>1.0860000000000001</v>
      </c>
      <c r="BR63" s="3">
        <v>0.17100000000000001</v>
      </c>
      <c r="BS63" s="8">
        <v>0.156</v>
      </c>
      <c r="BT63" s="3">
        <v>0.80300000000000005</v>
      </c>
      <c r="BU63" s="3">
        <v>1.161</v>
      </c>
      <c r="BV63" s="3">
        <v>1.964</v>
      </c>
      <c r="BW63" s="3">
        <v>0.05</v>
      </c>
      <c r="BX63" s="3">
        <v>0.25</v>
      </c>
      <c r="BY63" s="3">
        <v>0.21</v>
      </c>
      <c r="BZ63" s="3">
        <v>0.85599999999999998</v>
      </c>
    </row>
    <row r="64" spans="1:78" x14ac:dyDescent="0.2">
      <c r="A64" s="3">
        <v>86</v>
      </c>
      <c r="B64" s="3" t="s">
        <v>126</v>
      </c>
      <c r="C64" s="9">
        <v>44775</v>
      </c>
      <c r="D64" s="3" t="s">
        <v>107</v>
      </c>
      <c r="E64" s="4" t="s">
        <v>111</v>
      </c>
      <c r="F64" s="4" t="s">
        <v>151</v>
      </c>
      <c r="G64" s="4" t="s">
        <v>154</v>
      </c>
      <c r="H64" s="6">
        <v>1.016</v>
      </c>
      <c r="I64" s="6">
        <v>6.87</v>
      </c>
      <c r="J64" s="6">
        <v>36.4</v>
      </c>
      <c r="K64" s="6">
        <v>47.7</v>
      </c>
      <c r="L64" s="6">
        <v>15.9</v>
      </c>
      <c r="M64" s="4" t="s">
        <v>0</v>
      </c>
      <c r="N64" s="4" t="s">
        <v>151</v>
      </c>
      <c r="O64" s="3">
        <v>40</v>
      </c>
      <c r="P64" s="4" t="s">
        <v>50</v>
      </c>
      <c r="Q64" s="4" t="s">
        <v>0</v>
      </c>
      <c r="R64" s="4" t="s">
        <v>164</v>
      </c>
      <c r="S64" s="17" t="s">
        <v>328</v>
      </c>
      <c r="T64" s="4" t="s">
        <v>315</v>
      </c>
      <c r="U64" s="4" t="s">
        <v>35</v>
      </c>
      <c r="V64" s="4">
        <v>10</v>
      </c>
      <c r="W64" s="4">
        <v>0.7</v>
      </c>
      <c r="X64" s="3">
        <v>0.80500000000000005</v>
      </c>
      <c r="Y64" s="6">
        <v>0.125</v>
      </c>
      <c r="Z64" s="19">
        <v>12.9</v>
      </c>
      <c r="AA64" s="3">
        <v>0.85899999999999999</v>
      </c>
      <c r="AB64" s="4" t="s">
        <v>11</v>
      </c>
      <c r="AC64" s="4">
        <v>4.7</v>
      </c>
      <c r="AD64" s="4">
        <v>0.3</v>
      </c>
      <c r="AE64" s="4">
        <v>238</v>
      </c>
      <c r="AF64" s="4">
        <v>8</v>
      </c>
      <c r="AG64" s="4" t="s">
        <v>145</v>
      </c>
      <c r="AH64" s="3">
        <v>8</v>
      </c>
      <c r="AI64" s="19">
        <v>9</v>
      </c>
      <c r="AJ64" s="20">
        <v>3.92</v>
      </c>
      <c r="AK64" s="20">
        <f>Mines_4411!$AI64/Mines_4411!$AJ64</f>
        <v>2.295918367346939</v>
      </c>
      <c r="AL64" s="4" t="s">
        <v>39</v>
      </c>
      <c r="AM64" s="3">
        <v>1475</v>
      </c>
      <c r="AN64" s="3">
        <v>5</v>
      </c>
      <c r="AO64" s="2" t="s">
        <v>190</v>
      </c>
      <c r="AP64" s="2" t="s">
        <v>145</v>
      </c>
      <c r="AQ64" s="3" t="s">
        <v>145</v>
      </c>
      <c r="AR64" s="3" t="s">
        <v>292</v>
      </c>
      <c r="AS64" s="4" t="s">
        <v>239</v>
      </c>
      <c r="AT64" s="5" t="s">
        <v>241</v>
      </c>
      <c r="AU64" s="4">
        <v>6.51</v>
      </c>
      <c r="AV64" s="3">
        <v>0.21099999999999999</v>
      </c>
      <c r="AW64" s="4" t="s">
        <v>145</v>
      </c>
      <c r="AX64" s="4" t="s">
        <v>270</v>
      </c>
      <c r="AY64" s="3">
        <v>21</v>
      </c>
      <c r="AZ64" s="6" t="s">
        <v>277</v>
      </c>
      <c r="BA64" s="4" t="s">
        <v>274</v>
      </c>
      <c r="BB64" s="4">
        <v>119</v>
      </c>
      <c r="BC64" s="3">
        <v>900</v>
      </c>
      <c r="BD64" s="4" t="s">
        <v>370</v>
      </c>
      <c r="BE64" s="7">
        <v>5</v>
      </c>
      <c r="BF64" s="7">
        <v>12</v>
      </c>
      <c r="BG64" s="7">
        <v>7</v>
      </c>
      <c r="BH64" s="4">
        <v>0</v>
      </c>
      <c r="BI64" s="4">
        <v>27</v>
      </c>
      <c r="BJ64" s="4">
        <v>22</v>
      </c>
      <c r="BK64" s="4">
        <v>200</v>
      </c>
      <c r="BL64" s="4" t="s">
        <v>64</v>
      </c>
      <c r="BM64" s="4" t="s">
        <v>0</v>
      </c>
      <c r="BN64" s="4" t="s">
        <v>114</v>
      </c>
      <c r="BO64" s="4" t="s">
        <v>411</v>
      </c>
      <c r="BP64" s="28" t="s">
        <v>387</v>
      </c>
      <c r="BQ64" s="3">
        <v>1.091</v>
      </c>
      <c r="BR64" s="3">
        <v>0.224</v>
      </c>
      <c r="BS64" s="8">
        <v>0.217</v>
      </c>
      <c r="BT64" s="3">
        <v>0.59099999999999997</v>
      </c>
      <c r="BU64" s="3">
        <v>0.54600000000000004</v>
      </c>
      <c r="BV64" s="3">
        <v>1.137</v>
      </c>
      <c r="BW64" s="3">
        <v>0.08</v>
      </c>
      <c r="BX64" s="3">
        <v>0.33</v>
      </c>
      <c r="BY64" s="3">
        <v>0.30199999999999999</v>
      </c>
      <c r="BZ64" s="3">
        <v>0.92300000000000004</v>
      </c>
    </row>
    <row r="65" spans="1:78" x14ac:dyDescent="0.2">
      <c r="A65" s="3">
        <v>87</v>
      </c>
      <c r="B65" s="3" t="s">
        <v>126</v>
      </c>
      <c r="C65" s="9">
        <v>44781</v>
      </c>
      <c r="D65" s="3" t="s">
        <v>108</v>
      </c>
      <c r="E65" s="4" t="s">
        <v>111</v>
      </c>
      <c r="F65" s="4" t="s">
        <v>151</v>
      </c>
      <c r="G65" s="4" t="s">
        <v>154</v>
      </c>
      <c r="H65" s="6">
        <v>1.016</v>
      </c>
      <c r="I65" s="6">
        <v>6.87</v>
      </c>
      <c r="J65" s="6">
        <v>36.4</v>
      </c>
      <c r="K65" s="6">
        <v>47.7</v>
      </c>
      <c r="L65" s="6">
        <v>15.9</v>
      </c>
      <c r="M65" s="4" t="s">
        <v>0</v>
      </c>
      <c r="N65" s="4" t="s">
        <v>151</v>
      </c>
      <c r="O65" s="3">
        <v>40</v>
      </c>
      <c r="P65" s="4" t="s">
        <v>50</v>
      </c>
      <c r="Q65" s="4" t="s">
        <v>0</v>
      </c>
      <c r="R65" s="4" t="s">
        <v>170</v>
      </c>
      <c r="S65" s="17" t="s">
        <v>328</v>
      </c>
      <c r="T65" s="4" t="s">
        <v>320</v>
      </c>
      <c r="U65" s="4" t="s">
        <v>35</v>
      </c>
      <c r="V65" s="4">
        <v>11</v>
      </c>
      <c r="W65" s="4">
        <v>0.7</v>
      </c>
      <c r="X65" s="3">
        <v>0.82</v>
      </c>
      <c r="Y65" s="6">
        <v>0.125</v>
      </c>
      <c r="Z65" s="19">
        <v>13.6</v>
      </c>
      <c r="AA65" s="3">
        <v>0.85899999999999999</v>
      </c>
      <c r="AB65" s="4" t="s">
        <v>11</v>
      </c>
      <c r="AC65" s="4">
        <v>4.7</v>
      </c>
      <c r="AD65" s="4">
        <v>0.3</v>
      </c>
      <c r="AE65" s="4">
        <v>238</v>
      </c>
      <c r="AF65" s="4">
        <v>8</v>
      </c>
      <c r="AG65" s="4" t="s">
        <v>145</v>
      </c>
      <c r="AH65" s="3">
        <v>8</v>
      </c>
      <c r="AI65" s="19">
        <v>10</v>
      </c>
      <c r="AJ65" s="20">
        <v>3.72</v>
      </c>
      <c r="AK65" s="20">
        <f>Mines_4411!$AI65/Mines_4411!$AJ65</f>
        <v>2.6881720430107525</v>
      </c>
      <c r="AL65" s="4" t="s">
        <v>39</v>
      </c>
      <c r="AM65" s="3">
        <v>1475</v>
      </c>
      <c r="AN65" s="3">
        <v>5</v>
      </c>
      <c r="AO65" s="2" t="s">
        <v>190</v>
      </c>
      <c r="AP65" s="2" t="s">
        <v>145</v>
      </c>
      <c r="AQ65" s="3" t="s">
        <v>145</v>
      </c>
      <c r="AR65" s="3" t="s">
        <v>292</v>
      </c>
      <c r="AS65" s="4" t="s">
        <v>239</v>
      </c>
      <c r="AT65" s="5" t="s">
        <v>241</v>
      </c>
      <c r="AU65" s="4">
        <v>6.51</v>
      </c>
      <c r="AV65" s="3">
        <v>0.21</v>
      </c>
      <c r="AW65" s="4" t="s">
        <v>145</v>
      </c>
      <c r="AX65" s="4" t="s">
        <v>270</v>
      </c>
      <c r="AY65" s="3">
        <v>21</v>
      </c>
      <c r="AZ65" s="6" t="s">
        <v>280</v>
      </c>
      <c r="BA65" s="4" t="s">
        <v>274</v>
      </c>
      <c r="BB65" s="4">
        <v>10</v>
      </c>
      <c r="BC65" s="3">
        <v>900</v>
      </c>
      <c r="BD65" s="4" t="s">
        <v>370</v>
      </c>
      <c r="BE65" s="7">
        <v>5</v>
      </c>
      <c r="BF65" s="7">
        <v>12</v>
      </c>
      <c r="BG65" s="7">
        <v>7</v>
      </c>
      <c r="BH65" s="4">
        <v>0</v>
      </c>
      <c r="BI65" s="4">
        <v>33</v>
      </c>
      <c r="BJ65" s="4">
        <v>28</v>
      </c>
      <c r="BK65" s="4">
        <v>200</v>
      </c>
      <c r="BL65" s="4" t="s">
        <v>64</v>
      </c>
      <c r="BM65" s="4" t="s">
        <v>0</v>
      </c>
      <c r="BN65" s="4" t="s">
        <v>114</v>
      </c>
      <c r="BO65" s="4" t="s">
        <v>411</v>
      </c>
      <c r="BP65" s="28" t="s">
        <v>387</v>
      </c>
      <c r="BQ65" s="3">
        <v>1.0940000000000001</v>
      </c>
      <c r="BR65" s="8">
        <v>0.23</v>
      </c>
      <c r="BS65" s="8">
        <v>0.218</v>
      </c>
      <c r="BT65" s="3">
        <v>0.63100000000000001</v>
      </c>
      <c r="BU65" s="3">
        <v>0.44500000000000001</v>
      </c>
      <c r="BV65" s="3">
        <v>1.0760000000000001</v>
      </c>
      <c r="BW65" s="3">
        <v>7.0000000000000007E-2</v>
      </c>
      <c r="BX65" s="3">
        <v>0.34</v>
      </c>
      <c r="BY65" s="3">
        <v>0.30399999999999999</v>
      </c>
      <c r="BZ65" s="3">
        <v>0.91800000000000004</v>
      </c>
    </row>
    <row r="66" spans="1:78" x14ac:dyDescent="0.2">
      <c r="A66" s="3">
        <v>88</v>
      </c>
      <c r="B66" s="3" t="s">
        <v>126</v>
      </c>
      <c r="C66" s="9">
        <v>44791</v>
      </c>
      <c r="D66" s="3" t="s">
        <v>104</v>
      </c>
      <c r="E66" s="4" t="s">
        <v>63</v>
      </c>
      <c r="F66" s="4" t="s">
        <v>151</v>
      </c>
      <c r="G66" s="4" t="s">
        <v>154</v>
      </c>
      <c r="H66" s="6">
        <v>1.0820000000000001</v>
      </c>
      <c r="I66" s="6">
        <v>5.88</v>
      </c>
      <c r="J66" s="6">
        <v>36.4</v>
      </c>
      <c r="K66" s="6">
        <v>47.7</v>
      </c>
      <c r="L66" s="6">
        <v>15.9</v>
      </c>
      <c r="M66" s="4" t="s">
        <v>148</v>
      </c>
      <c r="N66" s="4" t="s">
        <v>151</v>
      </c>
      <c r="O66" s="3">
        <v>40</v>
      </c>
      <c r="P66" s="4" t="s">
        <v>50</v>
      </c>
      <c r="Q66" s="4" t="s">
        <v>0</v>
      </c>
      <c r="R66" s="4" t="s">
        <v>164</v>
      </c>
      <c r="S66" s="17" t="s">
        <v>328</v>
      </c>
      <c r="T66" s="4" t="s">
        <v>315</v>
      </c>
      <c r="U66" s="4" t="s">
        <v>35</v>
      </c>
      <c r="V66" s="4">
        <v>6</v>
      </c>
      <c r="W66" s="4">
        <v>0.7</v>
      </c>
      <c r="X66" s="3">
        <v>0.97</v>
      </c>
      <c r="Y66" s="6">
        <v>0.125</v>
      </c>
      <c r="Z66" s="19">
        <v>19.899999999999999</v>
      </c>
      <c r="AA66" s="3">
        <v>0.85899999999999999</v>
      </c>
      <c r="AB66" s="4" t="s">
        <v>11</v>
      </c>
      <c r="AC66" s="4">
        <v>4.7</v>
      </c>
      <c r="AD66" s="4">
        <v>0.3</v>
      </c>
      <c r="AE66" s="4">
        <v>238</v>
      </c>
      <c r="AF66" s="4">
        <v>8</v>
      </c>
      <c r="AG66" s="4" t="s">
        <v>145</v>
      </c>
      <c r="AH66" s="3">
        <v>6</v>
      </c>
      <c r="AI66" s="19">
        <v>7.4</v>
      </c>
      <c r="AJ66" s="20">
        <v>4.74</v>
      </c>
      <c r="AK66" s="20">
        <f>Mines_4411!$AI66/Mines_4411!$AJ66</f>
        <v>1.5611814345991561</v>
      </c>
      <c r="AL66" s="4" t="s">
        <v>39</v>
      </c>
      <c r="AM66" s="3">
        <v>1475</v>
      </c>
      <c r="AN66" s="3">
        <v>5</v>
      </c>
      <c r="AO66" s="2" t="s">
        <v>190</v>
      </c>
      <c r="AP66" s="2" t="s">
        <v>145</v>
      </c>
      <c r="AQ66" s="3" t="s">
        <v>145</v>
      </c>
      <c r="AR66" s="3" t="s">
        <v>292</v>
      </c>
      <c r="AS66" s="4" t="s">
        <v>231</v>
      </c>
      <c r="AT66" s="5" t="s">
        <v>242</v>
      </c>
      <c r="AU66" s="4">
        <v>3.411</v>
      </c>
      <c r="AV66" s="3">
        <v>0.23499999999999999</v>
      </c>
      <c r="AW66" s="4" t="s">
        <v>145</v>
      </c>
      <c r="AX66" s="4" t="s">
        <v>134</v>
      </c>
      <c r="AY66" s="3">
        <v>14</v>
      </c>
      <c r="AZ66" s="6" t="s">
        <v>280</v>
      </c>
      <c r="BA66" s="4" t="s">
        <v>274</v>
      </c>
      <c r="BB66" s="4">
        <v>148</v>
      </c>
      <c r="BC66" s="3">
        <v>800</v>
      </c>
      <c r="BD66" s="4" t="s">
        <v>371</v>
      </c>
      <c r="BE66" s="7">
        <v>2</v>
      </c>
      <c r="BF66" s="7">
        <v>8</v>
      </c>
      <c r="BG66" s="7">
        <v>6</v>
      </c>
      <c r="BH66" s="4">
        <v>0</v>
      </c>
      <c r="BI66" s="4">
        <v>63</v>
      </c>
      <c r="BJ66" s="4">
        <v>9</v>
      </c>
      <c r="BK66" s="4">
        <v>200</v>
      </c>
      <c r="BL66" s="4" t="s">
        <v>64</v>
      </c>
      <c r="BM66" s="4" t="s">
        <v>0</v>
      </c>
      <c r="BN66" s="4" t="s">
        <v>114</v>
      </c>
      <c r="BO66" s="4" t="s">
        <v>411</v>
      </c>
      <c r="BP66" s="28" t="s">
        <v>386</v>
      </c>
      <c r="BQ66" s="3">
        <v>1.069</v>
      </c>
      <c r="BR66" s="3">
        <v>0.42799999999999999</v>
      </c>
      <c r="BS66" s="8">
        <v>0.52700000000000002</v>
      </c>
      <c r="BT66" s="3">
        <v>0.316</v>
      </c>
      <c r="BU66" s="3">
        <v>0.23799999999999999</v>
      </c>
      <c r="BV66" s="3">
        <v>0.55400000000000005</v>
      </c>
      <c r="BW66" s="3">
        <v>0.08</v>
      </c>
      <c r="BX66" s="3">
        <v>0.44</v>
      </c>
      <c r="BY66" s="3">
        <v>0.29199999999999998</v>
      </c>
      <c r="BZ66" s="3">
        <v>1.1639999999999999</v>
      </c>
    </row>
    <row r="67" spans="1:78" x14ac:dyDescent="0.2">
      <c r="A67" s="3">
        <v>89</v>
      </c>
      <c r="B67" s="3" t="s">
        <v>126</v>
      </c>
      <c r="C67" s="9">
        <v>44795</v>
      </c>
      <c r="D67" s="3" t="s">
        <v>109</v>
      </c>
      <c r="E67" s="4" t="s">
        <v>111</v>
      </c>
      <c r="F67" s="4" t="s">
        <v>151</v>
      </c>
      <c r="G67" s="4" t="s">
        <v>154</v>
      </c>
      <c r="H67" s="6">
        <v>1.016</v>
      </c>
      <c r="I67" s="6">
        <v>6.87</v>
      </c>
      <c r="J67" s="6">
        <v>36.4</v>
      </c>
      <c r="K67" s="6">
        <v>47.7</v>
      </c>
      <c r="L67" s="6">
        <v>15.9</v>
      </c>
      <c r="M67" s="4" t="s">
        <v>0</v>
      </c>
      <c r="N67" s="4" t="s">
        <v>151</v>
      </c>
      <c r="O67" s="3">
        <v>40</v>
      </c>
      <c r="P67" s="4" t="s">
        <v>50</v>
      </c>
      <c r="Q67" s="4" t="s">
        <v>0</v>
      </c>
      <c r="R67" s="4" t="s">
        <v>168</v>
      </c>
      <c r="S67" s="17" t="s">
        <v>328</v>
      </c>
      <c r="T67" s="4" t="s">
        <v>319</v>
      </c>
      <c r="U67" s="4" t="s">
        <v>35</v>
      </c>
      <c r="V67" s="4">
        <v>12</v>
      </c>
      <c r="W67" s="4">
        <v>0.7</v>
      </c>
      <c r="X67" s="3">
        <v>0.89</v>
      </c>
      <c r="Y67" s="6">
        <v>0.125</v>
      </c>
      <c r="Z67" s="19">
        <v>20.5</v>
      </c>
      <c r="AA67" s="3">
        <v>0.85899999999999999</v>
      </c>
      <c r="AB67" s="4" t="s">
        <v>11</v>
      </c>
      <c r="AC67" s="4">
        <v>4.7</v>
      </c>
      <c r="AD67" s="4">
        <v>0.3</v>
      </c>
      <c r="AE67" s="4">
        <v>238</v>
      </c>
      <c r="AF67" s="4">
        <v>8</v>
      </c>
      <c r="AG67" s="4" t="s">
        <v>145</v>
      </c>
      <c r="AH67" s="3">
        <v>8</v>
      </c>
      <c r="AI67" s="19">
        <v>6.9</v>
      </c>
      <c r="AJ67" s="20">
        <v>5.39</v>
      </c>
      <c r="AK67" s="20">
        <f>Mines_4411!$AI67/Mines_4411!$AJ67</f>
        <v>1.280148423005566</v>
      </c>
      <c r="AL67" s="4" t="s">
        <v>39</v>
      </c>
      <c r="AM67" s="3">
        <v>1475</v>
      </c>
      <c r="AN67" s="3">
        <v>5</v>
      </c>
      <c r="AO67" s="2" t="s">
        <v>190</v>
      </c>
      <c r="AP67" s="2" t="s">
        <v>145</v>
      </c>
      <c r="AQ67" s="3" t="s">
        <v>145</v>
      </c>
      <c r="AR67" s="3" t="s">
        <v>292</v>
      </c>
      <c r="AS67" s="4" t="s">
        <v>239</v>
      </c>
      <c r="AT67" s="5" t="s">
        <v>241</v>
      </c>
      <c r="AU67" s="4">
        <v>6.51</v>
      </c>
      <c r="AV67" s="3">
        <v>0.20699999999999999</v>
      </c>
      <c r="AW67" s="4" t="s">
        <v>145</v>
      </c>
      <c r="AX67" s="4" t="s">
        <v>269</v>
      </c>
      <c r="AY67" s="3">
        <v>21</v>
      </c>
      <c r="AZ67" s="6" t="s">
        <v>277</v>
      </c>
      <c r="BA67" s="4" t="s">
        <v>274</v>
      </c>
      <c r="BB67" s="4">
        <v>55</v>
      </c>
      <c r="BC67" s="3">
        <v>800</v>
      </c>
      <c r="BD67" s="4" t="s">
        <v>371</v>
      </c>
      <c r="BE67" s="7">
        <v>5</v>
      </c>
      <c r="BF67" s="7">
        <v>12</v>
      </c>
      <c r="BG67" s="7">
        <v>7</v>
      </c>
      <c r="BH67" s="4">
        <v>0</v>
      </c>
      <c r="BI67" s="4">
        <v>47</v>
      </c>
      <c r="BJ67" s="4">
        <v>13</v>
      </c>
      <c r="BK67" s="4">
        <v>200</v>
      </c>
      <c r="BL67" s="4" t="s">
        <v>64</v>
      </c>
      <c r="BM67" s="4" t="s">
        <v>0</v>
      </c>
      <c r="BN67" s="4" t="s">
        <v>114</v>
      </c>
      <c r="BO67" s="4" t="s">
        <v>411</v>
      </c>
      <c r="BP67" s="28" t="s">
        <v>387</v>
      </c>
      <c r="BQ67" s="3">
        <v>1.0780000000000001</v>
      </c>
      <c r="BR67" s="3">
        <v>0.28699999999999998</v>
      </c>
      <c r="BS67" s="8">
        <v>0.33800000000000002</v>
      </c>
      <c r="BT67" s="3">
        <v>0.35</v>
      </c>
      <c r="BU67" s="3">
        <v>0.77800000000000002</v>
      </c>
      <c r="BV67" s="3">
        <v>1.1279999999999999</v>
      </c>
      <c r="BW67" s="3">
        <v>0.05</v>
      </c>
      <c r="BX67" s="3">
        <v>0.38</v>
      </c>
      <c r="BY67" s="3">
        <v>0.246</v>
      </c>
      <c r="BZ67" s="3">
        <v>1.0760000000000001</v>
      </c>
    </row>
    <row r="68" spans="1:78" x14ac:dyDescent="0.2">
      <c r="A68" s="3">
        <v>90</v>
      </c>
      <c r="B68" s="3" t="s">
        <v>126</v>
      </c>
      <c r="C68" s="9">
        <v>44802</v>
      </c>
      <c r="D68" s="3" t="s">
        <v>106</v>
      </c>
      <c r="E68" s="4" t="s">
        <v>111</v>
      </c>
      <c r="F68" s="4" t="s">
        <v>151</v>
      </c>
      <c r="G68" s="4" t="s">
        <v>154</v>
      </c>
      <c r="H68" s="6">
        <v>1.016</v>
      </c>
      <c r="I68" s="6">
        <v>6.87</v>
      </c>
      <c r="J68" s="6">
        <v>36.4</v>
      </c>
      <c r="K68" s="6">
        <v>47.7</v>
      </c>
      <c r="L68" s="6">
        <v>15.9</v>
      </c>
      <c r="M68" s="4" t="s">
        <v>0</v>
      </c>
      <c r="N68" s="4" t="s">
        <v>151</v>
      </c>
      <c r="O68" s="3">
        <v>40</v>
      </c>
      <c r="P68" s="4" t="s">
        <v>50</v>
      </c>
      <c r="Q68" s="4" t="s">
        <v>172</v>
      </c>
      <c r="R68" s="4" t="s">
        <v>164</v>
      </c>
      <c r="S68" s="17" t="s">
        <v>328</v>
      </c>
      <c r="T68" s="4" t="s">
        <v>315</v>
      </c>
      <c r="U68" s="4" t="s">
        <v>35</v>
      </c>
      <c r="V68" s="4">
        <v>3</v>
      </c>
      <c r="W68" s="4">
        <v>0.7</v>
      </c>
      <c r="X68" s="3">
        <v>0.93500000000000005</v>
      </c>
      <c r="Y68" s="6">
        <v>0.125</v>
      </c>
      <c r="Z68" s="19">
        <v>15.4</v>
      </c>
      <c r="AA68" s="3">
        <v>0.85899999999999999</v>
      </c>
      <c r="AB68" s="4" t="s">
        <v>11</v>
      </c>
      <c r="AC68" s="4">
        <v>4.7</v>
      </c>
      <c r="AD68" s="4">
        <v>0.3</v>
      </c>
      <c r="AE68" s="4">
        <v>238</v>
      </c>
      <c r="AF68" s="4">
        <v>8</v>
      </c>
      <c r="AG68" s="4" t="s">
        <v>145</v>
      </c>
      <c r="AH68" s="3">
        <v>8</v>
      </c>
      <c r="AI68" s="19">
        <v>12.1</v>
      </c>
      <c r="AJ68" s="20">
        <v>4.46</v>
      </c>
      <c r="AK68" s="20">
        <f>Mines_4411!$AI68/Mines_4411!$AJ68</f>
        <v>2.7130044843049328</v>
      </c>
      <c r="AL68" s="4" t="s">
        <v>39</v>
      </c>
      <c r="AM68" s="3">
        <v>1475</v>
      </c>
      <c r="AN68" s="3">
        <v>5</v>
      </c>
      <c r="AO68" s="2" t="s">
        <v>190</v>
      </c>
      <c r="AP68" s="2" t="s">
        <v>145</v>
      </c>
      <c r="AQ68" s="3" t="s">
        <v>145</v>
      </c>
      <c r="AR68" s="3" t="s">
        <v>292</v>
      </c>
      <c r="AS68" s="4" t="s">
        <v>239</v>
      </c>
      <c r="AT68" s="5" t="s">
        <v>241</v>
      </c>
      <c r="AU68" s="4">
        <v>6.51</v>
      </c>
      <c r="AV68" s="3">
        <v>0.214</v>
      </c>
      <c r="AW68" s="4" t="s">
        <v>145</v>
      </c>
      <c r="AX68" s="4" t="s">
        <v>269</v>
      </c>
      <c r="AY68" s="3">
        <v>21</v>
      </c>
      <c r="AZ68" s="6" t="s">
        <v>277</v>
      </c>
      <c r="BA68" s="4" t="s">
        <v>274</v>
      </c>
      <c r="BB68" s="4">
        <v>119</v>
      </c>
      <c r="BC68" s="3">
        <v>900</v>
      </c>
      <c r="BD68" s="4" t="s">
        <v>370</v>
      </c>
      <c r="BE68" s="7">
        <v>5</v>
      </c>
      <c r="BF68" s="7">
        <v>12</v>
      </c>
      <c r="BG68" s="7">
        <v>7</v>
      </c>
      <c r="BH68" s="4">
        <v>0</v>
      </c>
      <c r="BI68" s="4">
        <v>54</v>
      </c>
      <c r="BJ68" s="4">
        <v>49</v>
      </c>
      <c r="BK68" s="4">
        <v>200</v>
      </c>
      <c r="BL68" s="4" t="s">
        <v>64</v>
      </c>
      <c r="BM68" s="4" t="s">
        <v>0</v>
      </c>
      <c r="BN68" s="4" t="s">
        <v>114</v>
      </c>
      <c r="BO68" s="4" t="s">
        <v>411</v>
      </c>
      <c r="BP68" s="28" t="s">
        <v>387</v>
      </c>
      <c r="BQ68" s="3">
        <v>1.097</v>
      </c>
      <c r="BR68" s="3">
        <v>0.24399999999999999</v>
      </c>
      <c r="BS68" s="8">
        <v>0.19700000000000001</v>
      </c>
      <c r="BT68" s="3">
        <v>0.745</v>
      </c>
      <c r="BU68" s="3">
        <v>0.36199999999999999</v>
      </c>
      <c r="BV68" s="3">
        <v>1.107</v>
      </c>
      <c r="BW68" s="3">
        <v>0.06</v>
      </c>
      <c r="BX68" s="3">
        <v>0.35</v>
      </c>
      <c r="BY68" s="3">
        <v>0.32100000000000001</v>
      </c>
      <c r="BZ68" s="3">
        <v>0.91500000000000004</v>
      </c>
    </row>
    <row r="69" spans="1:78" x14ac:dyDescent="0.2">
      <c r="A69" s="3">
        <v>91</v>
      </c>
      <c r="B69" s="3" t="s">
        <v>126</v>
      </c>
      <c r="C69" s="9">
        <v>44826</v>
      </c>
      <c r="D69" s="3" t="s">
        <v>113</v>
      </c>
      <c r="E69" s="4" t="s">
        <v>111</v>
      </c>
      <c r="F69" s="4" t="s">
        <v>151</v>
      </c>
      <c r="G69" s="4" t="s">
        <v>154</v>
      </c>
      <c r="H69" s="6">
        <v>1.016</v>
      </c>
      <c r="I69" s="6">
        <v>6.87</v>
      </c>
      <c r="J69" s="6">
        <v>36.4</v>
      </c>
      <c r="K69" s="6">
        <v>47.7</v>
      </c>
      <c r="L69" s="6">
        <v>15.9</v>
      </c>
      <c r="M69" s="4" t="s">
        <v>0</v>
      </c>
      <c r="N69" s="4" t="s">
        <v>158</v>
      </c>
      <c r="O69" s="3">
        <v>40</v>
      </c>
      <c r="P69" s="4" t="s">
        <v>86</v>
      </c>
      <c r="Q69" s="4" t="s">
        <v>0</v>
      </c>
      <c r="R69" s="4" t="s">
        <v>164</v>
      </c>
      <c r="S69" s="17" t="s">
        <v>328</v>
      </c>
      <c r="T69" s="4" t="s">
        <v>315</v>
      </c>
      <c r="U69" s="4" t="s">
        <v>35</v>
      </c>
      <c r="V69" s="4">
        <v>11</v>
      </c>
      <c r="W69" s="4">
        <v>0.7</v>
      </c>
      <c r="X69" s="3">
        <v>0.85</v>
      </c>
      <c r="Y69" s="6">
        <v>0.1125</v>
      </c>
      <c r="Z69" s="19">
        <v>17.7</v>
      </c>
      <c r="AA69" s="3">
        <v>1.1519999999999999</v>
      </c>
      <c r="AB69" s="4" t="s">
        <v>11</v>
      </c>
      <c r="AC69" s="4">
        <v>3</v>
      </c>
      <c r="AD69" s="4">
        <v>0.3</v>
      </c>
      <c r="AE69" s="4">
        <v>180</v>
      </c>
      <c r="AF69" s="4">
        <v>8</v>
      </c>
      <c r="AG69" s="4" t="s">
        <v>145</v>
      </c>
      <c r="AH69" s="3">
        <v>6</v>
      </c>
      <c r="AI69" s="19">
        <v>7.4</v>
      </c>
      <c r="AJ69" s="20">
        <v>3.77</v>
      </c>
      <c r="AK69" s="20">
        <f>Mines_4411!$AI69/Mines_4411!$AJ69</f>
        <v>1.9628647214854111</v>
      </c>
      <c r="AL69" s="4" t="s">
        <v>39</v>
      </c>
      <c r="AM69" s="3">
        <v>1475</v>
      </c>
      <c r="AN69" s="3">
        <v>5</v>
      </c>
      <c r="AO69" s="2" t="s">
        <v>190</v>
      </c>
      <c r="AP69" s="2" t="s">
        <v>145</v>
      </c>
      <c r="AQ69" s="3" t="s">
        <v>145</v>
      </c>
      <c r="AR69" s="3" t="s">
        <v>292</v>
      </c>
      <c r="AS69" s="4" t="s">
        <v>243</v>
      </c>
      <c r="AT69" s="5" t="s">
        <v>244</v>
      </c>
      <c r="AU69" s="4">
        <v>5.4720000000000004</v>
      </c>
      <c r="AV69" s="3">
        <v>0.215</v>
      </c>
      <c r="AW69" s="4" t="s">
        <v>114</v>
      </c>
      <c r="AX69" s="4" t="s">
        <v>134</v>
      </c>
      <c r="AY69" s="3">
        <v>10.5</v>
      </c>
      <c r="AZ69" s="6" t="s">
        <v>279</v>
      </c>
      <c r="BA69" s="4" t="s">
        <v>274</v>
      </c>
      <c r="BB69" s="4">
        <v>165</v>
      </c>
      <c r="BC69" s="3">
        <v>900</v>
      </c>
      <c r="BD69" s="4" t="s">
        <v>372</v>
      </c>
      <c r="BE69" s="7">
        <v>2</v>
      </c>
      <c r="BF69" s="7">
        <v>20</v>
      </c>
      <c r="BG69" s="7">
        <v>18</v>
      </c>
      <c r="BH69" s="4">
        <v>0</v>
      </c>
      <c r="BI69" s="4">
        <v>32</v>
      </c>
      <c r="BJ69" s="4">
        <v>27</v>
      </c>
      <c r="BK69" s="4">
        <v>200</v>
      </c>
      <c r="BL69" s="4" t="s">
        <v>64</v>
      </c>
      <c r="BM69" s="4" t="s">
        <v>0</v>
      </c>
      <c r="BN69" s="4" t="s">
        <v>114</v>
      </c>
      <c r="BO69" s="4" t="s">
        <v>411</v>
      </c>
      <c r="BP69" s="28" t="s">
        <v>387</v>
      </c>
      <c r="BQ69" s="3">
        <v>1.0649999999999999</v>
      </c>
      <c r="BR69" s="3">
        <v>0.36899999999999999</v>
      </c>
      <c r="BS69" s="3">
        <v>0.42499999999999999</v>
      </c>
      <c r="BT69" s="3">
        <v>0.39500000000000002</v>
      </c>
      <c r="BU69" s="3">
        <v>0.249</v>
      </c>
      <c r="BV69" s="3">
        <v>0.64400000000000002</v>
      </c>
      <c r="BW69" s="3">
        <v>0.09</v>
      </c>
      <c r="BX69" s="3">
        <v>0.47</v>
      </c>
      <c r="BY69" s="3">
        <v>0.29499999999999998</v>
      </c>
      <c r="BZ69" s="3">
        <v>0.91700000000000004</v>
      </c>
    </row>
    <row r="70" spans="1:78" x14ac:dyDescent="0.2">
      <c r="A70" s="3">
        <v>93</v>
      </c>
      <c r="B70" s="3" t="s">
        <v>126</v>
      </c>
      <c r="C70" s="9">
        <v>44840</v>
      </c>
      <c r="D70" s="3" t="s">
        <v>112</v>
      </c>
      <c r="E70" s="4" t="s">
        <v>111</v>
      </c>
      <c r="F70" s="4" t="s">
        <v>151</v>
      </c>
      <c r="G70" s="4" t="s">
        <v>154</v>
      </c>
      <c r="H70" s="6">
        <v>1.016</v>
      </c>
      <c r="I70" s="6">
        <v>6.87</v>
      </c>
      <c r="J70" s="6">
        <v>36.4</v>
      </c>
      <c r="K70" s="6">
        <v>47.7</v>
      </c>
      <c r="L70" s="6">
        <v>15.9</v>
      </c>
      <c r="M70" s="4" t="s">
        <v>0</v>
      </c>
      <c r="N70" s="4" t="s">
        <v>158</v>
      </c>
      <c r="O70" s="3">
        <v>40</v>
      </c>
      <c r="P70" s="4" t="s">
        <v>86</v>
      </c>
      <c r="Q70" s="4" t="s">
        <v>0</v>
      </c>
      <c r="R70" s="4" t="s">
        <v>164</v>
      </c>
      <c r="S70" s="17" t="s">
        <v>328</v>
      </c>
      <c r="T70" s="4" t="s">
        <v>315</v>
      </c>
      <c r="U70" s="4" t="s">
        <v>35</v>
      </c>
      <c r="V70" s="4">
        <v>4</v>
      </c>
      <c r="W70" s="4">
        <v>0.7</v>
      </c>
      <c r="X70" s="3">
        <v>0.875</v>
      </c>
      <c r="Y70" s="6">
        <v>0.1125</v>
      </c>
      <c r="Z70" s="19">
        <v>30.3</v>
      </c>
      <c r="AA70" s="3">
        <v>1.1519999999999999</v>
      </c>
      <c r="AB70" s="4" t="s">
        <v>11</v>
      </c>
      <c r="AC70" s="4">
        <v>3</v>
      </c>
      <c r="AD70" s="4">
        <v>0.3</v>
      </c>
      <c r="AE70" s="4">
        <v>180</v>
      </c>
      <c r="AF70" s="4">
        <v>8</v>
      </c>
      <c r="AG70" s="4" t="s">
        <v>145</v>
      </c>
      <c r="AH70" s="3">
        <v>8</v>
      </c>
      <c r="AI70" s="19">
        <v>9.1</v>
      </c>
      <c r="AJ70" s="20">
        <v>3.67</v>
      </c>
      <c r="AK70" s="20">
        <f>Mines_4411!$AI70/Mines_4411!$AJ70</f>
        <v>2.4795640326975477</v>
      </c>
      <c r="AL70" s="4" t="s">
        <v>39</v>
      </c>
      <c r="AM70" s="3">
        <v>1475</v>
      </c>
      <c r="AN70" s="3">
        <v>5</v>
      </c>
      <c r="AO70" s="2" t="s">
        <v>190</v>
      </c>
      <c r="AP70" s="2" t="s">
        <v>145</v>
      </c>
      <c r="AQ70" s="3" t="s">
        <v>145</v>
      </c>
      <c r="AR70" s="3" t="s">
        <v>292</v>
      </c>
      <c r="AS70" s="4" t="s">
        <v>243</v>
      </c>
      <c r="AT70" s="5" t="s">
        <v>245</v>
      </c>
      <c r="AU70" s="4">
        <v>4.3769999999999998</v>
      </c>
      <c r="AV70" s="3">
        <v>0.21099999999999999</v>
      </c>
      <c r="AW70" s="4" t="s">
        <v>114</v>
      </c>
      <c r="AX70" s="4" t="s">
        <v>134</v>
      </c>
      <c r="AY70" s="3">
        <v>21</v>
      </c>
      <c r="AZ70" s="6" t="s">
        <v>280</v>
      </c>
      <c r="BA70" s="4" t="s">
        <v>274</v>
      </c>
      <c r="BB70" s="4">
        <v>170</v>
      </c>
      <c r="BC70" s="3">
        <v>900</v>
      </c>
      <c r="BD70" s="4" t="s">
        <v>373</v>
      </c>
      <c r="BE70" s="7">
        <v>2</v>
      </c>
      <c r="BF70" s="7">
        <v>23</v>
      </c>
      <c r="BG70" s="7">
        <v>21</v>
      </c>
      <c r="BH70" s="4">
        <v>0</v>
      </c>
      <c r="BI70" s="4">
        <v>43</v>
      </c>
      <c r="BJ70" s="4">
        <v>36</v>
      </c>
      <c r="BK70" s="4">
        <v>200</v>
      </c>
      <c r="BL70" s="4" t="s">
        <v>64</v>
      </c>
      <c r="BM70" s="4" t="s">
        <v>0</v>
      </c>
      <c r="BN70" s="4" t="s">
        <v>114</v>
      </c>
      <c r="BO70" s="4" t="s">
        <v>411</v>
      </c>
      <c r="BP70" s="28" t="s">
        <v>387</v>
      </c>
      <c r="BQ70" s="3">
        <v>1.077</v>
      </c>
      <c r="BR70" s="3">
        <v>0.218</v>
      </c>
      <c r="BS70" s="3">
        <v>0.22600000000000001</v>
      </c>
      <c r="BT70" s="3">
        <v>0.68700000000000006</v>
      </c>
      <c r="BU70" s="3">
        <v>0.49099999999999999</v>
      </c>
      <c r="BV70" s="3">
        <v>1.1779999999999999</v>
      </c>
      <c r="BW70" s="3">
        <v>0.08</v>
      </c>
      <c r="BX70" s="3">
        <v>0.41</v>
      </c>
      <c r="BY70" s="3">
        <v>0.30199999999999999</v>
      </c>
      <c r="BZ70" s="3">
        <v>1.101</v>
      </c>
    </row>
    <row r="71" spans="1:78" x14ac:dyDescent="0.2">
      <c r="A71" s="3">
        <v>94</v>
      </c>
      <c r="B71" s="3" t="s">
        <v>126</v>
      </c>
      <c r="C71" s="9">
        <v>44870</v>
      </c>
      <c r="D71" s="3" t="s">
        <v>115</v>
      </c>
      <c r="E71" s="4" t="s">
        <v>111</v>
      </c>
      <c r="F71" s="4" t="s">
        <v>151</v>
      </c>
      <c r="G71" s="4" t="s">
        <v>154</v>
      </c>
      <c r="H71" s="6">
        <v>1.016</v>
      </c>
      <c r="I71" s="6">
        <v>6.87</v>
      </c>
      <c r="J71" s="6">
        <v>36.4</v>
      </c>
      <c r="K71" s="6">
        <v>47.7</v>
      </c>
      <c r="L71" s="6">
        <v>15.9</v>
      </c>
      <c r="M71" s="4" t="s">
        <v>146</v>
      </c>
      <c r="N71" s="4" t="s">
        <v>158</v>
      </c>
      <c r="O71" s="3">
        <v>40</v>
      </c>
      <c r="P71" s="4" t="s">
        <v>86</v>
      </c>
      <c r="Q71" s="4" t="s">
        <v>0</v>
      </c>
      <c r="R71" s="4" t="s">
        <v>164</v>
      </c>
      <c r="S71" s="17" t="s">
        <v>328</v>
      </c>
      <c r="T71" s="4" t="s">
        <v>315</v>
      </c>
      <c r="U71" s="4" t="s">
        <v>35</v>
      </c>
      <c r="V71" s="4">
        <v>1</v>
      </c>
      <c r="W71" s="4">
        <v>0.7</v>
      </c>
      <c r="X71" s="3">
        <v>0.98</v>
      </c>
      <c r="Y71" s="6">
        <v>0.125</v>
      </c>
      <c r="Z71" s="19">
        <v>18.899999999999999</v>
      </c>
      <c r="AA71" s="3">
        <v>1.1519999999999999</v>
      </c>
      <c r="AB71" s="4" t="s">
        <v>11</v>
      </c>
      <c r="AC71" s="4">
        <v>3</v>
      </c>
      <c r="AD71" s="4">
        <v>0.3</v>
      </c>
      <c r="AE71" s="4">
        <v>180</v>
      </c>
      <c r="AF71" s="4">
        <v>8</v>
      </c>
      <c r="AG71" s="4" t="s">
        <v>145</v>
      </c>
      <c r="AH71" s="3">
        <v>8</v>
      </c>
      <c r="AI71" s="19">
        <v>6.7</v>
      </c>
      <c r="AJ71" s="20">
        <v>4.32</v>
      </c>
      <c r="AK71" s="20">
        <f>Mines_4411!$AI71/Mines_4411!$AJ71</f>
        <v>1.5509259259259258</v>
      </c>
      <c r="AL71" s="4" t="s">
        <v>39</v>
      </c>
      <c r="AM71" s="3">
        <v>1475</v>
      </c>
      <c r="AN71" s="3">
        <v>5</v>
      </c>
      <c r="AO71" s="2" t="s">
        <v>190</v>
      </c>
      <c r="AP71" s="2" t="s">
        <v>145</v>
      </c>
      <c r="AQ71" s="3" t="s">
        <v>145</v>
      </c>
      <c r="AR71" s="3" t="s">
        <v>292</v>
      </c>
      <c r="AS71" s="4" t="s">
        <v>246</v>
      </c>
      <c r="AT71" s="5" t="s">
        <v>247</v>
      </c>
      <c r="AU71" s="4">
        <v>2.8140000000000001</v>
      </c>
      <c r="AV71" s="3">
        <v>0.22</v>
      </c>
      <c r="AW71" s="4" t="s">
        <v>114</v>
      </c>
      <c r="AX71" s="4" t="s">
        <v>134</v>
      </c>
      <c r="AY71" s="3">
        <v>10.5</v>
      </c>
      <c r="AZ71" s="6" t="s">
        <v>280</v>
      </c>
      <c r="BA71" s="4" t="s">
        <v>274</v>
      </c>
      <c r="BB71" s="4">
        <v>224</v>
      </c>
      <c r="BC71" s="3">
        <v>900</v>
      </c>
      <c r="BD71" s="4" t="s">
        <v>374</v>
      </c>
      <c r="BE71" s="7">
        <v>58</v>
      </c>
      <c r="BF71" s="7">
        <v>62</v>
      </c>
      <c r="BG71" s="7">
        <v>4</v>
      </c>
      <c r="BH71" s="4">
        <v>0</v>
      </c>
      <c r="BI71" s="4">
        <v>23</v>
      </c>
      <c r="BJ71" s="4">
        <v>12</v>
      </c>
      <c r="BK71" s="4">
        <v>200</v>
      </c>
      <c r="BL71" s="4" t="s">
        <v>64</v>
      </c>
      <c r="BM71" s="4" t="s">
        <v>0</v>
      </c>
      <c r="BN71" s="4" t="s">
        <v>114</v>
      </c>
      <c r="BO71" s="4" t="s">
        <v>411</v>
      </c>
      <c r="BP71" s="28" t="s">
        <v>387</v>
      </c>
      <c r="BQ71" s="3">
        <v>1.0449999999999999</v>
      </c>
      <c r="BR71" s="3">
        <v>0.23899999999999999</v>
      </c>
      <c r="BS71" s="3">
        <v>0.376</v>
      </c>
      <c r="BT71" s="3">
        <v>0.46800000000000003</v>
      </c>
      <c r="BU71" s="3">
        <v>0.379</v>
      </c>
      <c r="BV71" s="3">
        <v>0.84699999999999998</v>
      </c>
      <c r="BW71" s="3">
        <v>0.09</v>
      </c>
      <c r="BX71" s="3">
        <v>0.6</v>
      </c>
      <c r="BY71" s="3">
        <v>0.29799999999999999</v>
      </c>
      <c r="BZ71" s="3">
        <v>0.93100000000000005</v>
      </c>
    </row>
    <row r="72" spans="1:78" x14ac:dyDescent="0.2">
      <c r="A72" s="3">
        <v>95</v>
      </c>
      <c r="B72" s="3" t="s">
        <v>126</v>
      </c>
      <c r="C72" s="9">
        <v>44874</v>
      </c>
      <c r="D72" s="3" t="s">
        <v>117</v>
      </c>
      <c r="E72" s="4" t="s">
        <v>111</v>
      </c>
      <c r="F72" s="4" t="s">
        <v>151</v>
      </c>
      <c r="G72" s="4" t="s">
        <v>154</v>
      </c>
      <c r="H72" s="6">
        <v>1.016</v>
      </c>
      <c r="I72" s="6">
        <v>6.87</v>
      </c>
      <c r="J72" s="6">
        <v>36.4</v>
      </c>
      <c r="K72" s="6">
        <v>47.7</v>
      </c>
      <c r="L72" s="6">
        <v>15.9</v>
      </c>
      <c r="M72" s="4" t="s">
        <v>146</v>
      </c>
      <c r="N72" s="4" t="s">
        <v>158</v>
      </c>
      <c r="O72" s="3">
        <v>40</v>
      </c>
      <c r="P72" s="4" t="s">
        <v>86</v>
      </c>
      <c r="Q72" s="4" t="s">
        <v>0</v>
      </c>
      <c r="R72" s="4" t="s">
        <v>164</v>
      </c>
      <c r="S72" s="17" t="s">
        <v>328</v>
      </c>
      <c r="T72" s="4" t="s">
        <v>315</v>
      </c>
      <c r="U72" s="4" t="s">
        <v>35</v>
      </c>
      <c r="V72" s="4">
        <v>5</v>
      </c>
      <c r="W72" s="4">
        <v>0.7</v>
      </c>
      <c r="X72" s="3">
        <v>0.90500000000000003</v>
      </c>
      <c r="Y72" s="6">
        <v>0.125</v>
      </c>
      <c r="Z72" s="19">
        <v>12.2</v>
      </c>
      <c r="AA72" s="3">
        <v>1.1519999999999999</v>
      </c>
      <c r="AB72" s="4" t="s">
        <v>11</v>
      </c>
      <c r="AC72" s="4">
        <v>3</v>
      </c>
      <c r="AD72" s="4">
        <v>0.3</v>
      </c>
      <c r="AE72" s="4">
        <v>180</v>
      </c>
      <c r="AF72" s="4">
        <v>8</v>
      </c>
      <c r="AG72" s="4" t="s">
        <v>145</v>
      </c>
      <c r="AH72" s="3">
        <v>7</v>
      </c>
      <c r="AI72" s="19">
        <v>7</v>
      </c>
      <c r="AJ72" s="20">
        <v>4.18</v>
      </c>
      <c r="AK72" s="20">
        <f>Mines_4411!$AI72/Mines_4411!$AJ72</f>
        <v>1.6746411483253589</v>
      </c>
      <c r="AL72" s="4" t="s">
        <v>39</v>
      </c>
      <c r="AM72" s="3">
        <v>1475</v>
      </c>
      <c r="AN72" s="3">
        <v>5</v>
      </c>
      <c r="AO72" s="2" t="s">
        <v>190</v>
      </c>
      <c r="AP72" s="2" t="s">
        <v>145</v>
      </c>
      <c r="AQ72" s="3" t="s">
        <v>145</v>
      </c>
      <c r="AR72" s="3" t="s">
        <v>292</v>
      </c>
      <c r="AS72" s="4" t="s">
        <v>246</v>
      </c>
      <c r="AT72" s="5" t="s">
        <v>247</v>
      </c>
      <c r="AU72" s="4">
        <v>2.8140000000000001</v>
      </c>
      <c r="AV72" s="3">
        <v>0.22</v>
      </c>
      <c r="AW72" s="4" t="s">
        <v>114</v>
      </c>
      <c r="AX72" s="4" t="s">
        <v>134</v>
      </c>
      <c r="AY72" s="3">
        <v>10.5</v>
      </c>
      <c r="AZ72" s="6" t="s">
        <v>280</v>
      </c>
      <c r="BA72" s="4" t="s">
        <v>274</v>
      </c>
      <c r="BB72" s="4">
        <v>224</v>
      </c>
      <c r="BC72" s="3">
        <v>900</v>
      </c>
      <c r="BD72" s="4" t="s">
        <v>374</v>
      </c>
      <c r="BE72" s="7">
        <v>58</v>
      </c>
      <c r="BF72" s="7">
        <v>62</v>
      </c>
      <c r="BG72" s="7">
        <v>4</v>
      </c>
      <c r="BH72" s="4">
        <v>0</v>
      </c>
      <c r="BI72" s="4">
        <v>27</v>
      </c>
      <c r="BJ72" s="4">
        <v>16</v>
      </c>
      <c r="BK72" s="4">
        <v>200</v>
      </c>
      <c r="BL72" s="4" t="s">
        <v>64</v>
      </c>
      <c r="BM72" s="4" t="s">
        <v>0</v>
      </c>
      <c r="BN72" s="4" t="s">
        <v>114</v>
      </c>
      <c r="BO72" s="4" t="s">
        <v>411</v>
      </c>
      <c r="BP72" s="28" t="s">
        <v>387</v>
      </c>
      <c r="BQ72" s="3">
        <v>1.0049999999999999</v>
      </c>
      <c r="BR72" s="3">
        <v>0.16</v>
      </c>
      <c r="BS72" s="3">
        <v>0.39500000000000002</v>
      </c>
      <c r="BT72" s="3">
        <v>0.54400000000000004</v>
      </c>
      <c r="BU72" s="3">
        <v>0.50600000000000001</v>
      </c>
      <c r="BV72" s="3">
        <v>1.05</v>
      </c>
      <c r="BW72" s="3">
        <v>0.16</v>
      </c>
      <c r="BX72" s="3">
        <v>0.56999999999999995</v>
      </c>
      <c r="BY72" s="3" t="s">
        <v>1</v>
      </c>
      <c r="BZ72" s="3" t="s">
        <v>1</v>
      </c>
    </row>
    <row r="73" spans="1:78" x14ac:dyDescent="0.2">
      <c r="A73" s="3">
        <v>96</v>
      </c>
      <c r="B73" s="3" t="s">
        <v>126</v>
      </c>
      <c r="C73" s="9">
        <v>44881</v>
      </c>
      <c r="D73" s="3" t="s">
        <v>116</v>
      </c>
      <c r="E73" s="4" t="s">
        <v>111</v>
      </c>
      <c r="F73" s="4" t="s">
        <v>151</v>
      </c>
      <c r="G73" s="4" t="s">
        <v>154</v>
      </c>
      <c r="H73" s="6">
        <v>1.016</v>
      </c>
      <c r="I73" s="6">
        <v>6.87</v>
      </c>
      <c r="J73" s="6">
        <v>36.4</v>
      </c>
      <c r="K73" s="6">
        <v>47.7</v>
      </c>
      <c r="L73" s="6">
        <v>15.9</v>
      </c>
      <c r="M73" s="4" t="s">
        <v>146</v>
      </c>
      <c r="N73" s="4" t="s">
        <v>158</v>
      </c>
      <c r="O73" s="3">
        <v>40</v>
      </c>
      <c r="P73" s="4" t="s">
        <v>86</v>
      </c>
      <c r="Q73" s="4" t="s">
        <v>0</v>
      </c>
      <c r="R73" s="4" t="s">
        <v>164</v>
      </c>
      <c r="S73" s="17" t="s">
        <v>328</v>
      </c>
      <c r="T73" s="4" t="s">
        <v>315</v>
      </c>
      <c r="U73" s="4" t="s">
        <v>35</v>
      </c>
      <c r="V73" s="4">
        <v>2</v>
      </c>
      <c r="W73" s="4">
        <v>0.7</v>
      </c>
      <c r="X73" s="3">
        <v>0.86499999999999999</v>
      </c>
      <c r="Y73" s="6">
        <v>0.125</v>
      </c>
      <c r="Z73" s="19">
        <v>17.600000000000001</v>
      </c>
      <c r="AA73" s="3">
        <v>1.1519999999999999</v>
      </c>
      <c r="AB73" s="4" t="s">
        <v>11</v>
      </c>
      <c r="AC73" s="4">
        <v>3</v>
      </c>
      <c r="AD73" s="4">
        <v>0.3</v>
      </c>
      <c r="AE73" s="4">
        <v>180</v>
      </c>
      <c r="AF73" s="4">
        <v>8</v>
      </c>
      <c r="AG73" s="4" t="s">
        <v>145</v>
      </c>
      <c r="AH73" s="3">
        <v>8</v>
      </c>
      <c r="AI73" s="19">
        <v>7.9</v>
      </c>
      <c r="AJ73" s="20">
        <v>4.6500000000000004</v>
      </c>
      <c r="AK73" s="20">
        <f>Mines_4411!$AI73/Mines_4411!$AJ73</f>
        <v>1.6989247311827957</v>
      </c>
      <c r="AL73" s="4" t="s">
        <v>39</v>
      </c>
      <c r="AM73" s="3">
        <v>1475</v>
      </c>
      <c r="AN73" s="3">
        <v>5</v>
      </c>
      <c r="AO73" s="2" t="s">
        <v>190</v>
      </c>
      <c r="AP73" s="2" t="s">
        <v>145</v>
      </c>
      <c r="AQ73" s="3" t="s">
        <v>145</v>
      </c>
      <c r="AR73" s="3" t="s">
        <v>292</v>
      </c>
      <c r="AS73" s="4" t="s">
        <v>246</v>
      </c>
      <c r="AT73" s="5" t="s">
        <v>248</v>
      </c>
      <c r="AU73" s="4">
        <v>2.7160000000000002</v>
      </c>
      <c r="AV73" s="3">
        <v>0.222</v>
      </c>
      <c r="AW73" s="4" t="s">
        <v>114</v>
      </c>
      <c r="AX73" s="4" t="s">
        <v>134</v>
      </c>
      <c r="AY73" s="3">
        <v>10.5</v>
      </c>
      <c r="AZ73" s="6" t="s">
        <v>277</v>
      </c>
      <c r="BA73" s="4" t="s">
        <v>274</v>
      </c>
      <c r="BB73" s="4">
        <v>235</v>
      </c>
      <c r="BC73" s="3">
        <v>825</v>
      </c>
      <c r="BD73" s="4" t="s">
        <v>375</v>
      </c>
      <c r="BE73" s="7">
        <v>58</v>
      </c>
      <c r="BF73" s="7">
        <v>65</v>
      </c>
      <c r="BG73" s="7">
        <v>7</v>
      </c>
      <c r="BH73" s="4">
        <v>0</v>
      </c>
      <c r="BI73" s="4">
        <v>31</v>
      </c>
      <c r="BJ73" s="4">
        <v>12</v>
      </c>
      <c r="BK73" s="4">
        <v>200</v>
      </c>
      <c r="BL73" s="4" t="s">
        <v>64</v>
      </c>
      <c r="BM73" s="4" t="s">
        <v>0</v>
      </c>
      <c r="BN73" s="4" t="s">
        <v>114</v>
      </c>
      <c r="BO73" s="4" t="s">
        <v>411</v>
      </c>
      <c r="BP73" s="28" t="s">
        <v>387</v>
      </c>
      <c r="BQ73" s="3">
        <v>1.06</v>
      </c>
      <c r="BR73" s="3">
        <v>0.224</v>
      </c>
      <c r="BS73" s="3">
        <v>0.34499999999999997</v>
      </c>
      <c r="BT73" s="3">
        <v>0.47599999999999998</v>
      </c>
      <c r="BU73" s="3">
        <v>0.51700000000000002</v>
      </c>
      <c r="BV73" s="3">
        <v>0.99299999999999999</v>
      </c>
      <c r="BW73" s="3">
        <v>0.11</v>
      </c>
      <c r="BX73" s="3">
        <v>0.54</v>
      </c>
      <c r="BY73" s="3">
        <v>0.30099999999999999</v>
      </c>
      <c r="BZ73" s="3">
        <v>1.0580000000000001</v>
      </c>
    </row>
    <row r="74" spans="1:78" ht="18" x14ac:dyDescent="0.25">
      <c r="A74" s="3">
        <v>97</v>
      </c>
      <c r="B74" s="3" t="s">
        <v>126</v>
      </c>
      <c r="C74" s="9">
        <v>44885</v>
      </c>
      <c r="D74" s="3" t="s">
        <v>75</v>
      </c>
      <c r="E74" s="4" t="s">
        <v>63</v>
      </c>
      <c r="F74" s="4" t="s">
        <v>151</v>
      </c>
      <c r="G74" s="4" t="s">
        <v>154</v>
      </c>
      <c r="H74" s="6">
        <v>1.0820000000000001</v>
      </c>
      <c r="I74" s="6">
        <v>5.88</v>
      </c>
      <c r="J74" s="6">
        <v>36.4</v>
      </c>
      <c r="K74" s="6">
        <v>47.7</v>
      </c>
      <c r="L74" s="6">
        <v>15.9</v>
      </c>
      <c r="M74" s="4" t="s">
        <v>0</v>
      </c>
      <c r="N74" s="4" t="s">
        <v>151</v>
      </c>
      <c r="O74" s="3">
        <v>40</v>
      </c>
      <c r="P74" s="4" t="s">
        <v>50</v>
      </c>
      <c r="Q74" s="4" t="s">
        <v>147</v>
      </c>
      <c r="R74" s="4" t="s">
        <v>164</v>
      </c>
      <c r="S74" s="17" t="s">
        <v>328</v>
      </c>
      <c r="T74" s="4" t="s">
        <v>315</v>
      </c>
      <c r="U74" s="4" t="s">
        <v>35</v>
      </c>
      <c r="V74" s="4">
        <v>5</v>
      </c>
      <c r="W74" s="4">
        <v>0.7</v>
      </c>
      <c r="X74" s="3">
        <v>0.84</v>
      </c>
      <c r="Y74" s="6">
        <v>0.125</v>
      </c>
      <c r="Z74" s="19">
        <v>28.2</v>
      </c>
      <c r="AA74" s="3">
        <v>0.85899999999999999</v>
      </c>
      <c r="AB74" s="4" t="s">
        <v>11</v>
      </c>
      <c r="AC74" s="4">
        <v>4.5</v>
      </c>
      <c r="AD74" s="4">
        <v>0.3</v>
      </c>
      <c r="AE74" s="4">
        <v>144</v>
      </c>
      <c r="AF74" s="4">
        <v>8</v>
      </c>
      <c r="AG74" s="4" t="s">
        <v>114</v>
      </c>
      <c r="AH74" s="3">
        <v>5</v>
      </c>
      <c r="AI74" s="19">
        <v>6.9</v>
      </c>
      <c r="AJ74" s="20">
        <v>5.44</v>
      </c>
      <c r="AK74" s="20">
        <f>Mines_4411!$AI74/Mines_4411!$AJ74</f>
        <v>1.2683823529411764</v>
      </c>
      <c r="AL74" s="4" t="s">
        <v>39</v>
      </c>
      <c r="AM74" s="3">
        <v>1475</v>
      </c>
      <c r="AN74" s="3">
        <v>5</v>
      </c>
      <c r="AO74" s="2" t="s">
        <v>190</v>
      </c>
      <c r="AP74" s="2" t="s">
        <v>145</v>
      </c>
      <c r="AQ74" s="3" t="s">
        <v>145</v>
      </c>
      <c r="AR74" s="3" t="s">
        <v>292</v>
      </c>
      <c r="AS74" s="4" t="s">
        <v>236</v>
      </c>
      <c r="AT74" s="5" t="s">
        <v>221</v>
      </c>
      <c r="AU74" s="4">
        <v>2.7429999999999999</v>
      </c>
      <c r="AV74" s="3">
        <v>0.23599999999999999</v>
      </c>
      <c r="AW74" s="4" t="s">
        <v>145</v>
      </c>
      <c r="AX74" s="4" t="s">
        <v>0</v>
      </c>
      <c r="AY74" s="3">
        <v>23</v>
      </c>
      <c r="AZ74" s="6" t="s">
        <v>280</v>
      </c>
      <c r="BA74" s="4" t="s">
        <v>274</v>
      </c>
      <c r="BB74" s="4">
        <v>18</v>
      </c>
      <c r="BC74" s="3">
        <v>900</v>
      </c>
      <c r="BD74" s="4" t="s">
        <v>360</v>
      </c>
      <c r="BE74" s="7">
        <v>1</v>
      </c>
      <c r="BF74" s="7">
        <v>16</v>
      </c>
      <c r="BG74" s="7">
        <v>15</v>
      </c>
      <c r="BH74" s="4">
        <v>0</v>
      </c>
      <c r="BI74" s="4">
        <v>242</v>
      </c>
      <c r="BJ74" s="4">
        <v>233</v>
      </c>
      <c r="BK74" s="4">
        <v>200</v>
      </c>
      <c r="BL74" s="4" t="s">
        <v>64</v>
      </c>
      <c r="BM74" s="4" t="s">
        <v>0</v>
      </c>
      <c r="BN74" s="4" t="s">
        <v>114</v>
      </c>
      <c r="BO74" s="4" t="s">
        <v>411</v>
      </c>
      <c r="BP74" s="28" t="s">
        <v>387</v>
      </c>
      <c r="BQ74" s="3">
        <v>1.0349999999999999</v>
      </c>
      <c r="BR74" s="3">
        <v>0.318</v>
      </c>
      <c r="BS74" s="3">
        <v>0.47499999999999998</v>
      </c>
      <c r="BT74" s="3">
        <v>0.42899999999999999</v>
      </c>
      <c r="BU74" s="3">
        <v>0.22600000000000001</v>
      </c>
      <c r="BV74" s="3">
        <v>0.65500000000000003</v>
      </c>
      <c r="BW74" s="3">
        <v>0.17</v>
      </c>
      <c r="BX74" s="3">
        <v>0.76</v>
      </c>
      <c r="BY74" s="3">
        <v>0.26</v>
      </c>
      <c r="BZ74" s="3">
        <v>0.92800000000000005</v>
      </c>
    </row>
    <row r="75" spans="1:78" x14ac:dyDescent="0.2">
      <c r="A75" s="3">
        <v>101</v>
      </c>
      <c r="B75" s="3" t="s">
        <v>126</v>
      </c>
      <c r="C75" s="9">
        <v>44917</v>
      </c>
      <c r="D75" s="3" t="s">
        <v>103</v>
      </c>
      <c r="E75" s="4" t="s">
        <v>63</v>
      </c>
      <c r="F75" s="4" t="s">
        <v>151</v>
      </c>
      <c r="G75" s="4" t="s">
        <v>154</v>
      </c>
      <c r="H75" s="6">
        <v>1.0820000000000001</v>
      </c>
      <c r="I75" s="6">
        <v>5.88</v>
      </c>
      <c r="J75" s="6">
        <v>36.4</v>
      </c>
      <c r="K75" s="6">
        <v>47.7</v>
      </c>
      <c r="L75" s="6">
        <v>15.9</v>
      </c>
      <c r="M75" s="4" t="s">
        <v>148</v>
      </c>
      <c r="N75" s="4" t="s">
        <v>151</v>
      </c>
      <c r="O75" s="3">
        <v>40</v>
      </c>
      <c r="P75" s="4" t="s">
        <v>50</v>
      </c>
      <c r="Q75" s="4" t="s">
        <v>0</v>
      </c>
      <c r="R75" s="4" t="s">
        <v>167</v>
      </c>
      <c r="S75" s="17" t="s">
        <v>328</v>
      </c>
      <c r="T75" s="5" t="s">
        <v>316</v>
      </c>
      <c r="U75" s="4" t="s">
        <v>35</v>
      </c>
      <c r="V75" s="4">
        <v>5</v>
      </c>
      <c r="W75" s="4">
        <v>0.7</v>
      </c>
      <c r="X75" s="3">
        <v>0.93500000000000005</v>
      </c>
      <c r="Y75" s="6">
        <v>0.125</v>
      </c>
      <c r="Z75" s="19">
        <v>38.4</v>
      </c>
      <c r="AA75" s="3">
        <v>0.85899999999999999</v>
      </c>
      <c r="AB75" s="4" t="s">
        <v>11</v>
      </c>
      <c r="AC75" s="4">
        <v>4.7</v>
      </c>
      <c r="AD75" s="4">
        <v>0.3</v>
      </c>
      <c r="AE75" s="4">
        <v>238</v>
      </c>
      <c r="AF75" s="4">
        <v>8</v>
      </c>
      <c r="AG75" s="4" t="s">
        <v>145</v>
      </c>
      <c r="AH75" s="3">
        <v>6</v>
      </c>
      <c r="AI75" s="19">
        <v>8.3000000000000007</v>
      </c>
      <c r="AJ75" s="20">
        <v>4.93</v>
      </c>
      <c r="AK75" s="20">
        <f>Mines_4411!$AI75/Mines_4411!$AJ75</f>
        <v>1.6835699797160246</v>
      </c>
      <c r="AL75" s="4" t="s">
        <v>39</v>
      </c>
      <c r="AM75" s="3">
        <v>1475</v>
      </c>
      <c r="AN75" s="3">
        <v>5</v>
      </c>
      <c r="AO75" s="2" t="s">
        <v>190</v>
      </c>
      <c r="AP75" s="2" t="s">
        <v>145</v>
      </c>
      <c r="AQ75" s="3" t="s">
        <v>145</v>
      </c>
      <c r="AR75" s="3" t="s">
        <v>292</v>
      </c>
      <c r="AS75" s="4" t="s">
        <v>231</v>
      </c>
      <c r="AT75" s="5" t="s">
        <v>242</v>
      </c>
      <c r="AU75" s="4">
        <v>3.411</v>
      </c>
      <c r="AV75" s="3">
        <v>0.23599999999999999</v>
      </c>
      <c r="AW75" s="4" t="s">
        <v>145</v>
      </c>
      <c r="AX75" s="4" t="s">
        <v>134</v>
      </c>
      <c r="AY75" s="3">
        <v>14</v>
      </c>
      <c r="AZ75" s="6" t="s">
        <v>280</v>
      </c>
      <c r="BA75" s="4" t="s">
        <v>274</v>
      </c>
      <c r="BB75" s="4">
        <v>85</v>
      </c>
      <c r="BC75" s="3">
        <v>900</v>
      </c>
      <c r="BD75" s="4" t="s">
        <v>368</v>
      </c>
      <c r="BE75" s="7">
        <v>2</v>
      </c>
      <c r="BF75" s="7">
        <v>8</v>
      </c>
      <c r="BG75" s="7">
        <v>6</v>
      </c>
      <c r="BH75" s="4">
        <v>0</v>
      </c>
      <c r="BI75" s="4">
        <v>189</v>
      </c>
      <c r="BJ75" s="4">
        <v>177</v>
      </c>
      <c r="BK75" s="4">
        <v>200</v>
      </c>
      <c r="BL75" s="4" t="s">
        <v>64</v>
      </c>
      <c r="BM75" s="4" t="s">
        <v>0</v>
      </c>
      <c r="BN75" s="4" t="s">
        <v>114</v>
      </c>
      <c r="BO75" s="4" t="s">
        <v>411</v>
      </c>
      <c r="BP75" s="28" t="s">
        <v>387</v>
      </c>
      <c r="BQ75" s="3">
        <v>1.0580000000000001</v>
      </c>
      <c r="BR75" s="3">
        <v>0.34300000000000003</v>
      </c>
      <c r="BS75" s="3">
        <v>0.434</v>
      </c>
      <c r="BT75" s="3">
        <v>0.4</v>
      </c>
      <c r="BU75" s="3">
        <v>0.309</v>
      </c>
      <c r="BV75" s="3">
        <v>0.70899999999999996</v>
      </c>
      <c r="BW75" s="3">
        <v>0.56000000000000005</v>
      </c>
      <c r="BX75" s="3">
        <v>0.1</v>
      </c>
      <c r="BY75" s="3">
        <v>0.29499999999999998</v>
      </c>
      <c r="BZ75" s="3">
        <v>1.0920000000000001</v>
      </c>
    </row>
    <row r="76" spans="1:78" x14ac:dyDescent="0.2">
      <c r="A76" s="3">
        <v>102</v>
      </c>
      <c r="B76" s="3" t="s">
        <v>126</v>
      </c>
      <c r="C76" s="9">
        <v>44921</v>
      </c>
      <c r="D76" s="3" t="s">
        <v>118</v>
      </c>
      <c r="E76" s="4" t="s">
        <v>111</v>
      </c>
      <c r="F76" s="4" t="s">
        <v>151</v>
      </c>
      <c r="G76" s="4" t="s">
        <v>154</v>
      </c>
      <c r="H76" s="6">
        <v>1.016</v>
      </c>
      <c r="I76" s="6">
        <v>6.87</v>
      </c>
      <c r="J76" s="6">
        <v>36.4</v>
      </c>
      <c r="K76" s="6">
        <v>47.7</v>
      </c>
      <c r="L76" s="6">
        <v>15.9</v>
      </c>
      <c r="M76" s="4" t="s">
        <v>148</v>
      </c>
      <c r="N76" s="4" t="s">
        <v>158</v>
      </c>
      <c r="O76" s="3">
        <v>40</v>
      </c>
      <c r="P76" s="4" t="s">
        <v>86</v>
      </c>
      <c r="Q76" s="4" t="s">
        <v>0</v>
      </c>
      <c r="R76" s="4" t="s">
        <v>164</v>
      </c>
      <c r="S76" s="17" t="s">
        <v>328</v>
      </c>
      <c r="T76" s="4" t="s">
        <v>318</v>
      </c>
      <c r="U76" s="4" t="s">
        <v>35</v>
      </c>
      <c r="V76" s="4">
        <v>1</v>
      </c>
      <c r="W76" s="4">
        <v>0.7</v>
      </c>
      <c r="X76" s="3">
        <v>0.78500000000000003</v>
      </c>
      <c r="Y76" s="6">
        <v>0.125</v>
      </c>
      <c r="Z76" s="19">
        <v>31.8</v>
      </c>
      <c r="AA76" s="3">
        <v>1.1519999999999999</v>
      </c>
      <c r="AB76" s="4" t="s">
        <v>11</v>
      </c>
      <c r="AC76" s="4">
        <v>3</v>
      </c>
      <c r="AD76" s="4">
        <v>0.45</v>
      </c>
      <c r="AE76" s="4">
        <v>195</v>
      </c>
      <c r="AF76" s="4">
        <v>8</v>
      </c>
      <c r="AG76" s="4" t="s">
        <v>145</v>
      </c>
      <c r="AH76" s="3">
        <v>6</v>
      </c>
      <c r="AI76" s="19">
        <v>15.3</v>
      </c>
      <c r="AJ76" s="20">
        <v>5.03</v>
      </c>
      <c r="AK76" s="20">
        <f>Mines_4411!$AI76/Mines_4411!$AJ76</f>
        <v>3.0417495029821073</v>
      </c>
      <c r="AL76" s="4" t="s">
        <v>39</v>
      </c>
      <c r="AM76" s="3">
        <v>1475</v>
      </c>
      <c r="AN76" s="3">
        <v>5</v>
      </c>
      <c r="AO76" s="2" t="s">
        <v>190</v>
      </c>
      <c r="AP76" s="2" t="s">
        <v>145</v>
      </c>
      <c r="AQ76" s="3" t="s">
        <v>145</v>
      </c>
      <c r="AR76" s="3" t="s">
        <v>292</v>
      </c>
      <c r="AS76" s="4" t="s">
        <v>249</v>
      </c>
      <c r="AT76" s="5" t="s">
        <v>250</v>
      </c>
      <c r="AU76" s="4">
        <v>2.7469999999999999</v>
      </c>
      <c r="AV76" s="3">
        <v>0.23100000000000001</v>
      </c>
      <c r="AW76" s="4" t="s">
        <v>114</v>
      </c>
      <c r="AX76" s="4" t="s">
        <v>0</v>
      </c>
      <c r="AY76" s="3">
        <v>14</v>
      </c>
      <c r="AZ76" s="6" t="s">
        <v>283</v>
      </c>
      <c r="BA76" s="4" t="s">
        <v>274</v>
      </c>
      <c r="BB76" s="4">
        <v>0</v>
      </c>
      <c r="BC76" s="3">
        <v>900</v>
      </c>
      <c r="BD76" s="4" t="s">
        <v>376</v>
      </c>
      <c r="BE76" s="7">
        <v>109</v>
      </c>
      <c r="BF76" s="7">
        <v>110</v>
      </c>
      <c r="BG76" s="7">
        <v>1</v>
      </c>
      <c r="BH76" s="4">
        <v>0</v>
      </c>
      <c r="BI76" s="4">
        <v>24</v>
      </c>
      <c r="BJ76" s="4">
        <v>20</v>
      </c>
      <c r="BK76" s="4">
        <v>200</v>
      </c>
      <c r="BL76" s="4" t="s">
        <v>64</v>
      </c>
      <c r="BM76" s="4" t="s">
        <v>0</v>
      </c>
      <c r="BN76" s="4" t="s">
        <v>114</v>
      </c>
      <c r="BO76" s="4" t="s">
        <v>411</v>
      </c>
      <c r="BP76" s="28" t="s">
        <v>387</v>
      </c>
      <c r="BQ76" s="3">
        <v>1.0840000000000001</v>
      </c>
      <c r="BR76" s="3">
        <v>0.223</v>
      </c>
      <c r="BS76" s="3">
        <v>0.20499999999999999</v>
      </c>
      <c r="BT76" s="3">
        <v>0.76700000000000002</v>
      </c>
      <c r="BU76" s="3">
        <v>0.372</v>
      </c>
      <c r="BV76" s="3">
        <v>1.139</v>
      </c>
      <c r="BW76" s="3">
        <v>7.0000000000000007E-2</v>
      </c>
      <c r="BX76" s="3">
        <v>0.39</v>
      </c>
      <c r="BY76" s="3">
        <v>0.30199999999999999</v>
      </c>
      <c r="BZ76" s="3">
        <v>0.97699999999999998</v>
      </c>
    </row>
    <row r="77" spans="1:78" x14ac:dyDescent="0.2">
      <c r="A77" s="3">
        <v>103</v>
      </c>
      <c r="B77" s="3" t="s">
        <v>126</v>
      </c>
      <c r="C77" s="9">
        <v>44925</v>
      </c>
      <c r="D77" s="3" t="s">
        <v>85</v>
      </c>
      <c r="E77" s="4" t="s">
        <v>63</v>
      </c>
      <c r="F77" s="4" t="s">
        <v>151</v>
      </c>
      <c r="G77" s="4" t="s">
        <v>154</v>
      </c>
      <c r="H77" s="6">
        <v>1.0820000000000001</v>
      </c>
      <c r="I77" s="6">
        <v>5.88</v>
      </c>
      <c r="J77" s="6">
        <v>36.4</v>
      </c>
      <c r="K77" s="6">
        <v>47.7</v>
      </c>
      <c r="L77" s="6">
        <v>15.9</v>
      </c>
      <c r="M77" s="4" t="s">
        <v>0</v>
      </c>
      <c r="N77" s="4" t="s">
        <v>158</v>
      </c>
      <c r="O77" s="3">
        <v>40</v>
      </c>
      <c r="P77" s="4" t="s">
        <v>86</v>
      </c>
      <c r="Q77" s="4" t="s">
        <v>0</v>
      </c>
      <c r="R77" s="4" t="s">
        <v>164</v>
      </c>
      <c r="S77" s="17" t="s">
        <v>328</v>
      </c>
      <c r="T77" s="4" t="s">
        <v>318</v>
      </c>
      <c r="U77" s="4" t="s">
        <v>35</v>
      </c>
      <c r="V77" s="4">
        <v>12</v>
      </c>
      <c r="W77" s="4">
        <v>0.7</v>
      </c>
      <c r="X77" s="3">
        <v>0.85</v>
      </c>
      <c r="Y77" s="6">
        <v>0.125</v>
      </c>
      <c r="Z77" s="19">
        <v>21.3</v>
      </c>
      <c r="AA77" s="3">
        <v>1.1519999999999999</v>
      </c>
      <c r="AB77" s="4" t="s">
        <v>11</v>
      </c>
      <c r="AC77" s="4">
        <v>4.5</v>
      </c>
      <c r="AD77" s="4">
        <v>0.3</v>
      </c>
      <c r="AE77" s="21">
        <v>149</v>
      </c>
      <c r="AF77" s="4">
        <v>8</v>
      </c>
      <c r="AG77" s="4" t="s">
        <v>114</v>
      </c>
      <c r="AH77" s="3">
        <v>6</v>
      </c>
      <c r="AI77" s="19">
        <v>17.2</v>
      </c>
      <c r="AJ77" s="20">
        <v>6.65</v>
      </c>
      <c r="AK77" s="20">
        <f>Mines_4411!$AI77/Mines_4411!$AJ77</f>
        <v>2.5864661654135337</v>
      </c>
      <c r="AL77" s="4" t="s">
        <v>39</v>
      </c>
      <c r="AM77" s="3">
        <v>1550</v>
      </c>
      <c r="AN77" s="3">
        <v>0.1</v>
      </c>
      <c r="AO77" s="2" t="s">
        <v>190</v>
      </c>
      <c r="AP77" s="2" t="s">
        <v>145</v>
      </c>
      <c r="AQ77" s="3" t="s">
        <v>114</v>
      </c>
      <c r="AR77" s="3" t="s">
        <v>292</v>
      </c>
      <c r="AS77" s="4" t="s">
        <v>222</v>
      </c>
      <c r="AT77" s="5" t="s">
        <v>226</v>
      </c>
      <c r="AU77" s="4">
        <v>1.1919999999999999</v>
      </c>
      <c r="AV77" s="3">
        <v>0.25900000000000001</v>
      </c>
      <c r="AW77" s="4" t="s">
        <v>114</v>
      </c>
      <c r="AX77" s="4" t="s">
        <v>134</v>
      </c>
      <c r="AY77" s="3">
        <v>21</v>
      </c>
      <c r="AZ77" s="6" t="s">
        <v>277</v>
      </c>
      <c r="BA77" s="4" t="s">
        <v>274</v>
      </c>
      <c r="BB77" s="4">
        <v>0</v>
      </c>
      <c r="BC77" s="3">
        <v>900</v>
      </c>
      <c r="BD77" s="4" t="s">
        <v>376</v>
      </c>
      <c r="BE77" s="7">
        <v>2</v>
      </c>
      <c r="BF77" s="7">
        <v>6</v>
      </c>
      <c r="BG77" s="7">
        <v>4</v>
      </c>
      <c r="BH77" s="4">
        <v>0</v>
      </c>
      <c r="BI77" s="4">
        <v>264</v>
      </c>
      <c r="BJ77" s="4">
        <v>24</v>
      </c>
      <c r="BK77" s="4">
        <v>200</v>
      </c>
      <c r="BL77" s="4" t="s">
        <v>64</v>
      </c>
      <c r="BM77" s="4" t="s">
        <v>0</v>
      </c>
      <c r="BN77" s="4" t="s">
        <v>114</v>
      </c>
      <c r="BO77" s="4" t="s">
        <v>411</v>
      </c>
      <c r="BP77" s="28" t="s">
        <v>387</v>
      </c>
      <c r="BQ77" s="3">
        <v>1.0840000000000001</v>
      </c>
      <c r="BR77" s="8">
        <v>0.25</v>
      </c>
      <c r="BS77" s="3">
        <v>0.245</v>
      </c>
      <c r="BT77" s="3">
        <v>0.54800000000000004</v>
      </c>
      <c r="BU77" s="3">
        <v>0.47099999999999997</v>
      </c>
      <c r="BV77" s="3">
        <v>1.0189999999999999</v>
      </c>
      <c r="BW77" s="3">
        <v>0.06</v>
      </c>
      <c r="BX77" s="3">
        <v>0.36</v>
      </c>
      <c r="BY77" s="3">
        <v>0.30199999999999999</v>
      </c>
      <c r="BZ77" s="3">
        <v>0.97599999999999998</v>
      </c>
    </row>
    <row r="78" spans="1:78" x14ac:dyDescent="0.2">
      <c r="A78" s="3">
        <v>104</v>
      </c>
      <c r="B78" s="3" t="s">
        <v>126</v>
      </c>
      <c r="C78" s="9">
        <v>44936</v>
      </c>
      <c r="D78" s="3" t="s">
        <v>110</v>
      </c>
      <c r="E78" s="4" t="s">
        <v>111</v>
      </c>
      <c r="F78" s="4" t="s">
        <v>151</v>
      </c>
      <c r="G78" s="4" t="s">
        <v>154</v>
      </c>
      <c r="H78" s="6">
        <v>1.016</v>
      </c>
      <c r="I78" s="6">
        <v>6.87</v>
      </c>
      <c r="J78" s="6">
        <v>36.4</v>
      </c>
      <c r="K78" s="6">
        <v>47.7</v>
      </c>
      <c r="L78" s="6">
        <v>15.9</v>
      </c>
      <c r="M78" s="4" t="s">
        <v>148</v>
      </c>
      <c r="N78" s="4" t="s">
        <v>158</v>
      </c>
      <c r="O78" s="3">
        <v>40</v>
      </c>
      <c r="P78" s="4" t="s">
        <v>86</v>
      </c>
      <c r="Q78" s="4" t="s">
        <v>0</v>
      </c>
      <c r="R78" s="4" t="s">
        <v>164</v>
      </c>
      <c r="S78" s="17" t="s">
        <v>328</v>
      </c>
      <c r="T78" s="4" t="s">
        <v>318</v>
      </c>
      <c r="U78" s="4" t="s">
        <v>35</v>
      </c>
      <c r="V78" s="4">
        <v>11</v>
      </c>
      <c r="W78" s="4">
        <v>0.7</v>
      </c>
      <c r="X78" s="3">
        <v>0.82499999999999996</v>
      </c>
      <c r="Y78" s="6">
        <v>0.1125</v>
      </c>
      <c r="Z78" s="19">
        <v>14.4</v>
      </c>
      <c r="AA78" s="3">
        <v>1.1519999999999999</v>
      </c>
      <c r="AB78" s="4" t="s">
        <v>11</v>
      </c>
      <c r="AC78" s="4">
        <v>4.7</v>
      </c>
      <c r="AD78" s="4">
        <v>0.3</v>
      </c>
      <c r="AE78" s="4">
        <v>238</v>
      </c>
      <c r="AF78" s="4">
        <v>8</v>
      </c>
      <c r="AG78" s="4" t="s">
        <v>145</v>
      </c>
      <c r="AH78" s="3">
        <v>8</v>
      </c>
      <c r="AI78" s="19">
        <v>10.3</v>
      </c>
      <c r="AJ78" s="20">
        <v>5.58</v>
      </c>
      <c r="AK78" s="20">
        <f>Mines_4411!$AI78/Mines_4411!$AJ78</f>
        <v>1.8458781362007171</v>
      </c>
      <c r="AL78" s="4" t="s">
        <v>39</v>
      </c>
      <c r="AM78" s="3">
        <v>1475</v>
      </c>
      <c r="AN78" s="3">
        <v>5</v>
      </c>
      <c r="AO78" s="2" t="s">
        <v>190</v>
      </c>
      <c r="AP78" s="2" t="s">
        <v>145</v>
      </c>
      <c r="AQ78" s="3" t="s">
        <v>145</v>
      </c>
      <c r="AR78" s="3" t="s">
        <v>292</v>
      </c>
      <c r="AS78" s="4" t="s">
        <v>239</v>
      </c>
      <c r="AT78" s="5" t="s">
        <v>251</v>
      </c>
      <c r="AU78" s="4">
        <v>1.877</v>
      </c>
      <c r="AV78" s="3">
        <v>0.224</v>
      </c>
      <c r="AW78" s="4" t="s">
        <v>114</v>
      </c>
      <c r="AX78" s="4" t="s">
        <v>269</v>
      </c>
      <c r="AY78" s="3">
        <v>17</v>
      </c>
      <c r="AZ78" s="6" t="s">
        <v>283</v>
      </c>
      <c r="BA78" s="4" t="s">
        <v>274</v>
      </c>
      <c r="BB78" s="4">
        <v>0</v>
      </c>
      <c r="BC78" s="3">
        <v>900</v>
      </c>
      <c r="BD78" s="4" t="s">
        <v>376</v>
      </c>
      <c r="BE78" s="7">
        <v>2</v>
      </c>
      <c r="BF78" s="7">
        <v>148</v>
      </c>
      <c r="BG78" s="7">
        <v>146</v>
      </c>
      <c r="BH78" s="4">
        <v>0</v>
      </c>
      <c r="BI78" s="4">
        <v>49</v>
      </c>
      <c r="BJ78" s="4">
        <v>35</v>
      </c>
      <c r="BK78" s="4">
        <v>200</v>
      </c>
      <c r="BL78" s="4" t="s">
        <v>64</v>
      </c>
      <c r="BM78" s="4" t="s">
        <v>0</v>
      </c>
      <c r="BN78" s="4" t="s">
        <v>114</v>
      </c>
      <c r="BO78" s="4" t="s">
        <v>411</v>
      </c>
      <c r="BP78" s="28" t="s">
        <v>387</v>
      </c>
      <c r="BQ78" s="3">
        <v>1.08</v>
      </c>
      <c r="BR78" s="3">
        <v>0.38700000000000001</v>
      </c>
      <c r="BS78" s="3">
        <v>0.39500000000000002</v>
      </c>
      <c r="BT78" s="3">
        <v>0.41599999999999998</v>
      </c>
      <c r="BU78" s="3">
        <v>0.22700000000000001</v>
      </c>
      <c r="BV78" s="3">
        <v>0.64300000000000002</v>
      </c>
      <c r="BW78" s="3">
        <v>7.0000000000000007E-2</v>
      </c>
      <c r="BX78" s="3">
        <v>0.34</v>
      </c>
      <c r="BY78" s="3">
        <v>0.27500000000000002</v>
      </c>
      <c r="BZ78" s="3">
        <v>0.98399999999999999</v>
      </c>
    </row>
    <row r="79" spans="1:78" x14ac:dyDescent="0.2">
      <c r="A79" s="3">
        <v>112</v>
      </c>
      <c r="B79" s="3" t="s">
        <v>126</v>
      </c>
      <c r="C79" s="9">
        <v>45208</v>
      </c>
      <c r="D79" s="3" t="s">
        <v>119</v>
      </c>
      <c r="E79" s="4" t="s">
        <v>111</v>
      </c>
      <c r="F79" s="4" t="s">
        <v>151</v>
      </c>
      <c r="G79" s="4" t="s">
        <v>154</v>
      </c>
      <c r="H79" s="6">
        <v>1.016</v>
      </c>
      <c r="I79" s="6">
        <v>6.87</v>
      </c>
      <c r="J79" s="6">
        <v>36.4</v>
      </c>
      <c r="K79" s="6">
        <v>47.7</v>
      </c>
      <c r="L79" s="6">
        <v>15.9</v>
      </c>
      <c r="M79" s="4" t="s">
        <v>148</v>
      </c>
      <c r="N79" s="4" t="s">
        <v>158</v>
      </c>
      <c r="O79" s="3">
        <v>40</v>
      </c>
      <c r="P79" s="4" t="s">
        <v>86</v>
      </c>
      <c r="Q79" s="4" t="s">
        <v>0</v>
      </c>
      <c r="R79" s="4" t="s">
        <v>164</v>
      </c>
      <c r="S79" s="17" t="s">
        <v>328</v>
      </c>
      <c r="T79" s="4" t="s">
        <v>315</v>
      </c>
      <c r="U79" s="4" t="s">
        <v>35</v>
      </c>
      <c r="V79" s="4">
        <v>1</v>
      </c>
      <c r="W79" s="4">
        <f>3.5/5</f>
        <v>0.7</v>
      </c>
      <c r="X79" s="3">
        <v>1.0049999999999999</v>
      </c>
      <c r="Y79" s="6">
        <v>0.125</v>
      </c>
      <c r="Z79" s="19">
        <v>33.799999999999997</v>
      </c>
      <c r="AA79" s="3">
        <v>0.85899999999999999</v>
      </c>
      <c r="AB79" s="4" t="s">
        <v>11</v>
      </c>
      <c r="AC79" s="4">
        <v>4</v>
      </c>
      <c r="AD79" s="4">
        <v>0.9</v>
      </c>
      <c r="AE79" s="4">
        <f>14*12</f>
        <v>168</v>
      </c>
      <c r="AF79" s="4">
        <v>8</v>
      </c>
      <c r="AG79" s="4" t="s">
        <v>145</v>
      </c>
      <c r="AH79" s="3">
        <v>10</v>
      </c>
      <c r="AI79" s="19">
        <v>20.399999999999999</v>
      </c>
      <c r="AJ79" s="20">
        <v>7.01</v>
      </c>
      <c r="AK79" s="20">
        <f>Mines_4411!$AI79/Mines_4411!$AJ79</f>
        <v>2.9101283880171183</v>
      </c>
      <c r="AL79" s="4" t="s">
        <v>39</v>
      </c>
      <c r="AM79" s="3">
        <v>1500</v>
      </c>
      <c r="AN79" s="3">
        <v>5</v>
      </c>
      <c r="AO79" s="2" t="s">
        <v>190</v>
      </c>
      <c r="AP79" s="2" t="s">
        <v>114</v>
      </c>
      <c r="AQ79" s="12" t="s">
        <v>145</v>
      </c>
      <c r="AR79" s="12" t="s">
        <v>292</v>
      </c>
      <c r="AS79" s="10" t="s">
        <v>256</v>
      </c>
      <c r="AT79" s="13" t="s">
        <v>256</v>
      </c>
      <c r="AU79" s="4">
        <v>3.492</v>
      </c>
      <c r="AV79" s="3">
        <v>0.252</v>
      </c>
      <c r="AW79" s="10" t="s">
        <v>114</v>
      </c>
      <c r="AX79" s="4" t="s">
        <v>271</v>
      </c>
      <c r="AY79" s="3">
        <f>3.5*6+3</f>
        <v>24</v>
      </c>
      <c r="AZ79" s="4" t="s">
        <v>277</v>
      </c>
      <c r="BA79" s="4" t="s">
        <v>274</v>
      </c>
      <c r="BB79" s="4">
        <v>307</v>
      </c>
      <c r="BC79" s="3">
        <v>900</v>
      </c>
      <c r="BD79" s="4" t="s">
        <v>379</v>
      </c>
      <c r="BE79" s="3">
        <v>32</v>
      </c>
      <c r="BF79" s="3">
        <v>32</v>
      </c>
      <c r="BG79" s="3">
        <v>0</v>
      </c>
      <c r="BH79" s="4">
        <v>0</v>
      </c>
      <c r="BI79" s="4">
        <v>272</v>
      </c>
      <c r="BJ79" s="4">
        <v>267</v>
      </c>
      <c r="BK79" s="4">
        <v>200</v>
      </c>
      <c r="BL79" s="4" t="s">
        <v>64</v>
      </c>
      <c r="BM79" s="4" t="s">
        <v>0</v>
      </c>
      <c r="BN79" s="4" t="s">
        <v>114</v>
      </c>
      <c r="BO79" s="4" t="s">
        <v>411</v>
      </c>
      <c r="BP79" s="28" t="s">
        <v>387</v>
      </c>
      <c r="BQ79" s="3">
        <v>1.101</v>
      </c>
      <c r="BR79" s="3">
        <v>0.12</v>
      </c>
      <c r="BS79" s="3">
        <v>0.13</v>
      </c>
      <c r="BT79" s="3">
        <v>1.0720000000000001</v>
      </c>
      <c r="BU79" s="3">
        <v>0.66500000000000004</v>
      </c>
      <c r="BV79" s="3">
        <v>1.7370000000000001</v>
      </c>
      <c r="BW79" s="3">
        <v>0.06</v>
      </c>
      <c r="BX79" s="3">
        <v>0.38</v>
      </c>
      <c r="BY79" s="3">
        <v>0.33300000000000002</v>
      </c>
      <c r="BZ79" s="3">
        <v>1.2549999999999999</v>
      </c>
    </row>
    <row r="80" spans="1:78" x14ac:dyDescent="0.2">
      <c r="A80" s="3">
        <v>113</v>
      </c>
      <c r="B80" s="3" t="s">
        <v>126</v>
      </c>
      <c r="C80" s="9">
        <v>45222</v>
      </c>
      <c r="D80" s="3" t="s">
        <v>97</v>
      </c>
      <c r="E80" s="4" t="s">
        <v>63</v>
      </c>
      <c r="F80" s="4" t="s">
        <v>151</v>
      </c>
      <c r="G80" s="4" t="s">
        <v>154</v>
      </c>
      <c r="H80" s="6">
        <v>1.0820000000000001</v>
      </c>
      <c r="I80" s="6">
        <v>5.88</v>
      </c>
      <c r="J80" s="6">
        <v>36.4</v>
      </c>
      <c r="K80" s="6">
        <v>47.7</v>
      </c>
      <c r="L80" s="6">
        <v>15.9</v>
      </c>
      <c r="M80" s="4" t="s">
        <v>0</v>
      </c>
      <c r="N80" s="4" t="s">
        <v>151</v>
      </c>
      <c r="O80" s="3">
        <v>40</v>
      </c>
      <c r="P80" s="4" t="s">
        <v>50</v>
      </c>
      <c r="Q80" s="4" t="s">
        <v>0</v>
      </c>
      <c r="R80" s="4" t="s">
        <v>164</v>
      </c>
      <c r="S80" s="17" t="s">
        <v>328</v>
      </c>
      <c r="T80" s="4" t="s">
        <v>318</v>
      </c>
      <c r="U80" s="4" t="s">
        <v>35</v>
      </c>
      <c r="V80" s="4">
        <v>11</v>
      </c>
      <c r="W80" s="4">
        <v>0.7</v>
      </c>
      <c r="X80" s="3">
        <v>0.94</v>
      </c>
      <c r="Y80" s="6">
        <v>0.125</v>
      </c>
      <c r="Z80" s="19">
        <v>17.7</v>
      </c>
      <c r="AA80" s="3">
        <v>0.85899999999999999</v>
      </c>
      <c r="AB80" s="4" t="s">
        <v>11</v>
      </c>
      <c r="AC80" s="4">
        <v>4.5999999999999996</v>
      </c>
      <c r="AD80" s="4">
        <v>0.3</v>
      </c>
      <c r="AE80" s="4">
        <v>154</v>
      </c>
      <c r="AF80" s="4">
        <v>8</v>
      </c>
      <c r="AG80" s="4" t="s">
        <v>114</v>
      </c>
      <c r="AH80" s="3">
        <v>18</v>
      </c>
      <c r="AI80" s="19">
        <v>23.2</v>
      </c>
      <c r="AJ80" s="20">
        <v>5.36</v>
      </c>
      <c r="AK80" s="20">
        <f>Mines_4411!$AI80/Mines_4411!$AJ80</f>
        <v>4.3283582089552235</v>
      </c>
      <c r="AL80" s="4" t="s">
        <v>39</v>
      </c>
      <c r="AM80" s="3">
        <v>1475</v>
      </c>
      <c r="AN80" s="3">
        <v>5</v>
      </c>
      <c r="AO80" s="2" t="s">
        <v>190</v>
      </c>
      <c r="AP80" s="2" t="s">
        <v>145</v>
      </c>
      <c r="AQ80" s="12" t="s">
        <v>145</v>
      </c>
      <c r="AR80" s="12" t="s">
        <v>292</v>
      </c>
      <c r="AS80" s="10" t="s">
        <v>234</v>
      </c>
      <c r="AT80" s="5" t="s">
        <v>257</v>
      </c>
      <c r="AU80" s="4">
        <v>1.228</v>
      </c>
      <c r="AV80" s="3">
        <v>0.23799999999999999</v>
      </c>
      <c r="AW80" s="10" t="s">
        <v>145</v>
      </c>
      <c r="AX80" s="4" t="s">
        <v>134</v>
      </c>
      <c r="AY80" s="3">
        <f>3.5*6</f>
        <v>21</v>
      </c>
      <c r="AZ80" s="4" t="s">
        <v>296</v>
      </c>
      <c r="BA80" s="4" t="s">
        <v>274</v>
      </c>
      <c r="BB80" s="4">
        <v>0</v>
      </c>
      <c r="BC80" s="3">
        <v>900</v>
      </c>
      <c r="BD80" s="4" t="s">
        <v>376</v>
      </c>
      <c r="BE80" s="3">
        <v>2</v>
      </c>
      <c r="BF80" s="3">
        <v>7</v>
      </c>
      <c r="BG80" s="3">
        <v>5</v>
      </c>
      <c r="BH80" s="4">
        <v>0</v>
      </c>
      <c r="BI80" s="4">
        <v>545</v>
      </c>
      <c r="BJ80" s="4">
        <v>321</v>
      </c>
      <c r="BK80" s="4">
        <v>200</v>
      </c>
      <c r="BL80" s="4" t="s">
        <v>64</v>
      </c>
      <c r="BM80" s="4" t="s">
        <v>0</v>
      </c>
      <c r="BN80" s="4" t="s">
        <v>114</v>
      </c>
      <c r="BO80" s="4" t="s">
        <v>411</v>
      </c>
      <c r="BP80" s="28" t="s">
        <v>388</v>
      </c>
      <c r="BQ80" s="3">
        <v>1.097</v>
      </c>
      <c r="BR80" s="3">
        <v>0.23799999999999999</v>
      </c>
      <c r="BS80" s="3">
        <v>0.20899999999999999</v>
      </c>
      <c r="BT80" s="3">
        <v>0.80100000000000005</v>
      </c>
      <c r="BU80" s="3">
        <v>0.28199999999999997</v>
      </c>
      <c r="BV80" s="3">
        <v>1.083</v>
      </c>
      <c r="BW80" s="3">
        <v>7.0000000000000007E-2</v>
      </c>
      <c r="BX80" s="3">
        <v>0.34</v>
      </c>
      <c r="BY80" s="3">
        <v>0.27300000000000002</v>
      </c>
      <c r="BZ80" s="3">
        <v>0.94799999999999995</v>
      </c>
    </row>
    <row r="81" spans="1:78" x14ac:dyDescent="0.2">
      <c r="A81" s="3">
        <v>114</v>
      </c>
      <c r="B81" s="3" t="s">
        <v>126</v>
      </c>
      <c r="C81" s="9">
        <v>45236</v>
      </c>
      <c r="D81" s="3" t="s">
        <v>137</v>
      </c>
      <c r="E81" s="4" t="s">
        <v>111</v>
      </c>
      <c r="F81" s="4" t="s">
        <v>151</v>
      </c>
      <c r="G81" s="4" t="s">
        <v>154</v>
      </c>
      <c r="H81" s="6">
        <v>1.016</v>
      </c>
      <c r="I81" s="6">
        <v>6.87</v>
      </c>
      <c r="J81" s="6">
        <v>36.4</v>
      </c>
      <c r="K81" s="6">
        <v>47.7</v>
      </c>
      <c r="L81" s="6">
        <v>15.9</v>
      </c>
      <c r="M81" s="4" t="s">
        <v>0</v>
      </c>
      <c r="N81" s="4" t="s">
        <v>158</v>
      </c>
      <c r="O81" s="3">
        <v>40</v>
      </c>
      <c r="P81" s="4" t="s">
        <v>86</v>
      </c>
      <c r="Q81" s="4" t="s">
        <v>0</v>
      </c>
      <c r="R81" s="4" t="s">
        <v>164</v>
      </c>
      <c r="S81" s="17" t="s">
        <v>328</v>
      </c>
      <c r="T81" s="4" t="s">
        <v>318</v>
      </c>
      <c r="U81" s="4" t="s">
        <v>35</v>
      </c>
      <c r="V81" s="4">
        <v>11</v>
      </c>
      <c r="W81" s="4">
        <f>2/5</f>
        <v>0.4</v>
      </c>
      <c r="X81" s="3">
        <f>AVERAGE(0.99,1.04)</f>
        <v>1.0150000000000001</v>
      </c>
      <c r="Y81" s="6">
        <v>0.125</v>
      </c>
      <c r="Z81" s="19">
        <v>63.5</v>
      </c>
      <c r="AA81" s="3">
        <v>1.1519999999999999</v>
      </c>
      <c r="AB81" s="4" t="s">
        <v>11</v>
      </c>
      <c r="AC81" s="4">
        <v>4</v>
      </c>
      <c r="AD81" s="4">
        <v>0.4</v>
      </c>
      <c r="AE81" s="4">
        <f>14*14</f>
        <v>196</v>
      </c>
      <c r="AF81" s="4">
        <v>8</v>
      </c>
      <c r="AG81" s="4" t="s">
        <v>145</v>
      </c>
      <c r="AH81" s="3">
        <v>6</v>
      </c>
      <c r="AI81" s="19">
        <v>11.1</v>
      </c>
      <c r="AJ81" s="20">
        <v>7.38</v>
      </c>
      <c r="AK81" s="20">
        <f>Mines_4411!$AI81/Mines_4411!$AJ81</f>
        <v>1.5040650406504066</v>
      </c>
      <c r="AL81" s="4" t="s">
        <v>39</v>
      </c>
      <c r="AM81" s="3">
        <v>1500</v>
      </c>
      <c r="AN81" s="3">
        <v>0.1</v>
      </c>
      <c r="AO81" s="2" t="s">
        <v>190</v>
      </c>
      <c r="AP81" s="2" t="s">
        <v>337</v>
      </c>
      <c r="AQ81" s="12" t="s">
        <v>114</v>
      </c>
      <c r="AR81" s="12" t="s">
        <v>294</v>
      </c>
      <c r="AS81" s="10" t="s">
        <v>264</v>
      </c>
      <c r="AT81" s="5" t="s">
        <v>258</v>
      </c>
      <c r="AU81" s="4">
        <v>3.621</v>
      </c>
      <c r="AV81" s="3">
        <v>0.22700000000000001</v>
      </c>
      <c r="AW81" s="10" t="s">
        <v>114</v>
      </c>
      <c r="AX81" s="4" t="s">
        <v>133</v>
      </c>
      <c r="AY81" s="3">
        <f>2*4</f>
        <v>8</v>
      </c>
      <c r="AZ81" s="4" t="s">
        <v>298</v>
      </c>
      <c r="BA81" s="4" t="s">
        <v>141</v>
      </c>
      <c r="BB81" s="14">
        <v>323</v>
      </c>
      <c r="BC81" s="3">
        <v>905</v>
      </c>
      <c r="BD81" s="4" t="s">
        <v>380</v>
      </c>
      <c r="BE81" s="3">
        <v>4</v>
      </c>
      <c r="BF81" s="3">
        <v>10</v>
      </c>
      <c r="BG81" s="3">
        <v>6</v>
      </c>
      <c r="BH81" s="4">
        <v>0</v>
      </c>
      <c r="BI81" s="4">
        <v>39</v>
      </c>
      <c r="BJ81" s="4">
        <v>12</v>
      </c>
      <c r="BK81" s="4">
        <v>200</v>
      </c>
      <c r="BL81" s="4" t="s">
        <v>64</v>
      </c>
      <c r="BM81" s="4" t="s">
        <v>0</v>
      </c>
      <c r="BN81" s="4" t="s">
        <v>114</v>
      </c>
      <c r="BO81" s="4" t="s">
        <v>411</v>
      </c>
      <c r="BP81" s="28" t="s">
        <v>388</v>
      </c>
      <c r="BQ81" s="3">
        <v>1.08</v>
      </c>
      <c r="BR81" s="3">
        <v>0.159</v>
      </c>
      <c r="BS81" s="3">
        <v>0.18</v>
      </c>
      <c r="BT81" s="3">
        <v>0.872</v>
      </c>
      <c r="BU81" s="3">
        <v>0.57499999999999996</v>
      </c>
      <c r="BV81" s="3">
        <v>1.4470000000000001</v>
      </c>
      <c r="BW81" s="3">
        <v>0.08</v>
      </c>
      <c r="BX81" s="3">
        <v>0.35</v>
      </c>
      <c r="BY81" s="3">
        <v>0.27700000000000002</v>
      </c>
      <c r="BZ81" s="3">
        <v>0.97499999999999998</v>
      </c>
    </row>
    <row r="82" spans="1:78" x14ac:dyDescent="0.2">
      <c r="A82" s="3">
        <v>115</v>
      </c>
      <c r="B82" s="3" t="s">
        <v>126</v>
      </c>
      <c r="C82" s="9">
        <v>45245</v>
      </c>
      <c r="D82" s="3" t="s">
        <v>136</v>
      </c>
      <c r="E82" s="4" t="s">
        <v>111</v>
      </c>
      <c r="F82" s="4" t="s">
        <v>151</v>
      </c>
      <c r="G82" s="4" t="s">
        <v>154</v>
      </c>
      <c r="H82" s="6">
        <v>1.016</v>
      </c>
      <c r="I82" s="6">
        <v>6.87</v>
      </c>
      <c r="J82" s="6">
        <v>36.4</v>
      </c>
      <c r="K82" s="6">
        <v>47.7</v>
      </c>
      <c r="L82" s="6">
        <v>15.9</v>
      </c>
      <c r="M82" s="4" t="s">
        <v>0</v>
      </c>
      <c r="N82" s="4" t="s">
        <v>158</v>
      </c>
      <c r="O82" s="3">
        <v>40</v>
      </c>
      <c r="P82" s="4" t="s">
        <v>86</v>
      </c>
      <c r="Q82" s="4" t="s">
        <v>0</v>
      </c>
      <c r="R82" s="4" t="s">
        <v>164</v>
      </c>
      <c r="S82" s="17" t="s">
        <v>328</v>
      </c>
      <c r="T82" s="4" t="s">
        <v>318</v>
      </c>
      <c r="U82" s="4" t="s">
        <v>35</v>
      </c>
      <c r="V82" s="4">
        <v>8</v>
      </c>
      <c r="W82" s="4">
        <f>2/5</f>
        <v>0.4</v>
      </c>
      <c r="X82" s="3">
        <f>AVERAGE(0.99,1.01)</f>
        <v>1</v>
      </c>
      <c r="Y82" s="6">
        <v>0.125</v>
      </c>
      <c r="Z82" s="19">
        <v>23.1</v>
      </c>
      <c r="AA82" s="3">
        <v>1.1519999999999999</v>
      </c>
      <c r="AB82" s="4" t="s">
        <v>11</v>
      </c>
      <c r="AC82" s="4">
        <v>4</v>
      </c>
      <c r="AD82" s="4">
        <v>0.4</v>
      </c>
      <c r="AE82" s="4">
        <v>196</v>
      </c>
      <c r="AF82" s="4">
        <v>8</v>
      </c>
      <c r="AG82" s="4" t="s">
        <v>145</v>
      </c>
      <c r="AH82" s="3">
        <v>6</v>
      </c>
      <c r="AI82" s="19">
        <v>8.9</v>
      </c>
      <c r="AJ82" s="20">
        <v>9.51</v>
      </c>
      <c r="AK82" s="20">
        <f>Mines_4411!$AI82/Mines_4411!$AJ82</f>
        <v>0.93585699263932709</v>
      </c>
      <c r="AL82" s="4" t="s">
        <v>39</v>
      </c>
      <c r="AM82" s="3">
        <v>1500</v>
      </c>
      <c r="AN82" s="3">
        <v>5</v>
      </c>
      <c r="AO82" s="2" t="s">
        <v>190</v>
      </c>
      <c r="AP82" s="2" t="s">
        <v>337</v>
      </c>
      <c r="AQ82" s="12" t="s">
        <v>145</v>
      </c>
      <c r="AR82" s="12" t="s">
        <v>294</v>
      </c>
      <c r="AS82" s="10" t="s">
        <v>264</v>
      </c>
      <c r="AT82" s="5" t="s">
        <v>259</v>
      </c>
      <c r="AU82" s="4">
        <v>1.8660000000000001</v>
      </c>
      <c r="AV82" s="3">
        <v>0.25900000000000001</v>
      </c>
      <c r="AW82" s="10" t="s">
        <v>114</v>
      </c>
      <c r="AX82" s="4" t="s">
        <v>133</v>
      </c>
      <c r="AY82" s="3">
        <v>10</v>
      </c>
      <c r="AZ82" s="4" t="s">
        <v>297</v>
      </c>
      <c r="BA82" s="4" t="s">
        <v>141</v>
      </c>
      <c r="BB82" s="14">
        <v>337</v>
      </c>
      <c r="BC82" s="3">
        <v>905</v>
      </c>
      <c r="BD82" s="4" t="s">
        <v>265</v>
      </c>
      <c r="BE82" s="3">
        <v>4</v>
      </c>
      <c r="BF82" s="3">
        <v>14</v>
      </c>
      <c r="BG82" s="3">
        <v>10</v>
      </c>
      <c r="BH82" s="4">
        <v>0</v>
      </c>
      <c r="BI82" s="4">
        <v>44</v>
      </c>
      <c r="BJ82" s="4">
        <v>7</v>
      </c>
      <c r="BK82" s="4">
        <v>200</v>
      </c>
      <c r="BL82" s="4" t="s">
        <v>64</v>
      </c>
      <c r="BM82" s="4" t="s">
        <v>0</v>
      </c>
      <c r="BN82" s="4" t="s">
        <v>114</v>
      </c>
      <c r="BO82" s="4" t="s">
        <v>411</v>
      </c>
      <c r="BP82" s="28" t="s">
        <v>388</v>
      </c>
      <c r="BQ82" s="3">
        <v>1.0580000000000001</v>
      </c>
      <c r="BR82" s="3">
        <v>0.41899999999999998</v>
      </c>
      <c r="BS82" s="3">
        <v>0.5</v>
      </c>
      <c r="BT82" s="3">
        <v>0.38700000000000001</v>
      </c>
      <c r="BU82" s="3">
        <v>0.161</v>
      </c>
      <c r="BV82" s="3">
        <v>0.54800000000000004</v>
      </c>
      <c r="BW82" s="3">
        <v>0.11</v>
      </c>
      <c r="BX82" s="3">
        <v>0.57999999999999996</v>
      </c>
      <c r="BY82" s="3" t="s">
        <v>1</v>
      </c>
      <c r="BZ82" s="3">
        <v>0.53600000000000003</v>
      </c>
    </row>
    <row r="83" spans="1:78" x14ac:dyDescent="0.2">
      <c r="A83" s="3">
        <v>116</v>
      </c>
      <c r="B83" s="3" t="s">
        <v>126</v>
      </c>
      <c r="C83" s="9">
        <v>45250</v>
      </c>
      <c r="D83" s="3" t="s">
        <v>98</v>
      </c>
      <c r="E83" s="4" t="s">
        <v>63</v>
      </c>
      <c r="F83" s="4" t="s">
        <v>151</v>
      </c>
      <c r="G83" s="4" t="s">
        <v>154</v>
      </c>
      <c r="H83" s="6">
        <v>1.0820000000000001</v>
      </c>
      <c r="I83" s="6">
        <v>5.88</v>
      </c>
      <c r="J83" s="6">
        <v>36.4</v>
      </c>
      <c r="K83" s="6">
        <v>47.7</v>
      </c>
      <c r="L83" s="6">
        <v>15.9</v>
      </c>
      <c r="M83" s="4" t="s">
        <v>0</v>
      </c>
      <c r="N83" s="4" t="s">
        <v>151</v>
      </c>
      <c r="O83" s="3">
        <v>40</v>
      </c>
      <c r="P83" s="4" t="s">
        <v>50</v>
      </c>
      <c r="Q83" s="4" t="s">
        <v>0</v>
      </c>
      <c r="R83" s="4" t="s">
        <v>164</v>
      </c>
      <c r="S83" s="17" t="s">
        <v>328</v>
      </c>
      <c r="T83" s="4" t="s">
        <v>318</v>
      </c>
      <c r="U83" s="4" t="s">
        <v>35</v>
      </c>
      <c r="V83" s="4">
        <v>12</v>
      </c>
      <c r="W83" s="4">
        <v>0.7</v>
      </c>
      <c r="X83" s="3">
        <f>AVERAGE(0.91,0.97)</f>
        <v>0.94</v>
      </c>
      <c r="Y83" s="6">
        <v>0.125</v>
      </c>
      <c r="Z83" s="19">
        <v>37.700000000000003</v>
      </c>
      <c r="AA83" s="3">
        <v>0.85899999999999999</v>
      </c>
      <c r="AB83" s="4" t="s">
        <v>11</v>
      </c>
      <c r="AC83" s="4">
        <v>4.5999999999999996</v>
      </c>
      <c r="AD83" s="4">
        <v>0.3</v>
      </c>
      <c r="AE83" s="4">
        <v>154</v>
      </c>
      <c r="AF83" s="4">
        <v>8</v>
      </c>
      <c r="AG83" s="4" t="s">
        <v>114</v>
      </c>
      <c r="AH83" s="3">
        <v>18</v>
      </c>
      <c r="AI83" s="19">
        <v>22.9</v>
      </c>
      <c r="AJ83" s="20">
        <v>4.82</v>
      </c>
      <c r="AK83" s="20">
        <f>Mines_4411!$AI83/Mines_4411!$AJ83</f>
        <v>4.7510373443983394</v>
      </c>
      <c r="AL83" s="4" t="s">
        <v>39</v>
      </c>
      <c r="AM83" s="3">
        <v>1475</v>
      </c>
      <c r="AN83" s="3">
        <v>5</v>
      </c>
      <c r="AO83" s="2" t="s">
        <v>190</v>
      </c>
      <c r="AP83" t="s">
        <v>145</v>
      </c>
      <c r="AQ83" s="12" t="s">
        <v>145</v>
      </c>
      <c r="AR83" s="12" t="s">
        <v>292</v>
      </c>
      <c r="AS83" s="10" t="s">
        <v>234</v>
      </c>
      <c r="AT83" s="5" t="s">
        <v>257</v>
      </c>
      <c r="AU83" s="4">
        <v>1.228</v>
      </c>
      <c r="AV83" s="3">
        <v>0.24399999999999999</v>
      </c>
      <c r="AW83" s="10" t="s">
        <v>145</v>
      </c>
      <c r="AX83" s="4" t="s">
        <v>134</v>
      </c>
      <c r="AY83" s="3">
        <v>24</v>
      </c>
      <c r="AZ83" s="4" t="s">
        <v>296</v>
      </c>
      <c r="BA83" s="4" t="s">
        <v>141</v>
      </c>
      <c r="BB83" s="14">
        <v>323</v>
      </c>
      <c r="BC83" s="3">
        <v>905</v>
      </c>
      <c r="BD83" s="4" t="s">
        <v>380</v>
      </c>
      <c r="BE83" s="3">
        <v>2</v>
      </c>
      <c r="BF83" s="3">
        <v>7</v>
      </c>
      <c r="BG83" s="3">
        <v>5</v>
      </c>
      <c r="BH83" s="4">
        <v>0</v>
      </c>
      <c r="BI83" s="4">
        <v>573</v>
      </c>
      <c r="BJ83" s="4">
        <v>26</v>
      </c>
      <c r="BK83" s="4">
        <v>200</v>
      </c>
      <c r="BL83" s="4" t="s">
        <v>64</v>
      </c>
      <c r="BM83" s="4" t="s">
        <v>0</v>
      </c>
      <c r="BN83" s="4" t="s">
        <v>114</v>
      </c>
      <c r="BO83" s="4" t="s">
        <v>411</v>
      </c>
      <c r="BP83" s="28" t="s">
        <v>388</v>
      </c>
      <c r="BQ83" s="3">
        <v>1.093</v>
      </c>
      <c r="BR83" s="3">
        <v>0.26600000000000001</v>
      </c>
      <c r="BS83" s="3">
        <v>0.249</v>
      </c>
      <c r="BT83" s="3">
        <v>0.71499999999999997</v>
      </c>
      <c r="BU83" s="3">
        <v>0.23100000000000001</v>
      </c>
      <c r="BV83" s="3">
        <v>0.94599999999999995</v>
      </c>
      <c r="BW83" s="3">
        <v>0.06</v>
      </c>
      <c r="BX83" s="3">
        <v>0.36</v>
      </c>
      <c r="BY83" s="3">
        <v>0.26100000000000001</v>
      </c>
      <c r="BZ83" s="3">
        <v>0.91900000000000004</v>
      </c>
    </row>
    <row r="84" spans="1:78" x14ac:dyDescent="0.2">
      <c r="A84" s="3">
        <v>118</v>
      </c>
      <c r="B84" s="3" t="s">
        <v>126</v>
      </c>
      <c r="C84" s="9">
        <v>45279</v>
      </c>
      <c r="D84" s="3" t="s">
        <v>140</v>
      </c>
      <c r="E84" s="4" t="s">
        <v>111</v>
      </c>
      <c r="F84" s="4" t="s">
        <v>151</v>
      </c>
      <c r="G84" s="4" t="s">
        <v>154</v>
      </c>
      <c r="H84" s="6">
        <v>1.016</v>
      </c>
      <c r="I84" s="6">
        <v>6.87</v>
      </c>
      <c r="J84" s="6">
        <v>36.4</v>
      </c>
      <c r="K84" s="6">
        <v>47.7</v>
      </c>
      <c r="L84" s="6">
        <v>15.9</v>
      </c>
      <c r="M84" s="4" t="s">
        <v>0</v>
      </c>
      <c r="N84" s="4" t="s">
        <v>158</v>
      </c>
      <c r="O84" s="3">
        <v>40</v>
      </c>
      <c r="P84" s="4" t="s">
        <v>86</v>
      </c>
      <c r="Q84" s="4" t="s">
        <v>0</v>
      </c>
      <c r="R84" s="4" t="s">
        <v>164</v>
      </c>
      <c r="S84" s="17" t="s">
        <v>328</v>
      </c>
      <c r="T84" s="4" t="s">
        <v>318</v>
      </c>
      <c r="U84" s="4" t="s">
        <v>35</v>
      </c>
      <c r="V84" s="4">
        <v>4</v>
      </c>
      <c r="W84" s="4">
        <f>2/5</f>
        <v>0.4</v>
      </c>
      <c r="X84" s="3">
        <f>AVERAGE(0.92,0.96)</f>
        <v>0.94</v>
      </c>
      <c r="Y84" s="6">
        <v>0.125</v>
      </c>
      <c r="Z84" s="19">
        <v>27.5</v>
      </c>
      <c r="AA84" s="3">
        <v>1.1519999999999999</v>
      </c>
      <c r="AB84" s="4" t="s">
        <v>11</v>
      </c>
      <c r="AC84" s="4">
        <v>3.3</v>
      </c>
      <c r="AD84" s="4">
        <f>0.35</f>
        <v>0.35</v>
      </c>
      <c r="AE84" s="4">
        <f>17.5*17</f>
        <v>297.5</v>
      </c>
      <c r="AF84" s="4">
        <v>8</v>
      </c>
      <c r="AG84" s="4" t="s">
        <v>145</v>
      </c>
      <c r="AH84" s="3">
        <v>4</v>
      </c>
      <c r="AI84" s="19">
        <v>9.3000000000000007</v>
      </c>
      <c r="AJ84" s="20">
        <v>8.86</v>
      </c>
      <c r="AK84" s="20">
        <f>Mines_4411!$AI84/Mines_4411!$AJ84</f>
        <v>1.0496613995485329</v>
      </c>
      <c r="AL84" s="4" t="s">
        <v>39</v>
      </c>
      <c r="AM84" s="3">
        <v>1500</v>
      </c>
      <c r="AN84" s="3">
        <v>5</v>
      </c>
      <c r="AO84" s="2" t="s">
        <v>190</v>
      </c>
      <c r="AP84" s="2" t="s">
        <v>114</v>
      </c>
      <c r="AQ84" s="12" t="s">
        <v>145</v>
      </c>
      <c r="AR84" s="12" t="s">
        <v>294</v>
      </c>
      <c r="AS84" s="10" t="s">
        <v>265</v>
      </c>
      <c r="AT84" s="5" t="s">
        <v>260</v>
      </c>
      <c r="AU84" s="4">
        <v>3.3570000000000002</v>
      </c>
      <c r="AV84" s="3">
        <v>0.24</v>
      </c>
      <c r="AW84" s="10" t="s">
        <v>114</v>
      </c>
      <c r="AX84" s="4" t="s">
        <v>133</v>
      </c>
      <c r="AY84" s="3">
        <v>12</v>
      </c>
      <c r="AZ84" s="4" t="s">
        <v>301</v>
      </c>
      <c r="BA84" s="4" t="s">
        <v>141</v>
      </c>
      <c r="BB84" s="4">
        <v>344</v>
      </c>
      <c r="BC84" s="3">
        <v>905</v>
      </c>
      <c r="BD84" s="4" t="s">
        <v>381</v>
      </c>
      <c r="BE84" s="3">
        <v>26</v>
      </c>
      <c r="BF84" s="3">
        <v>27</v>
      </c>
      <c r="BG84" s="3">
        <v>1</v>
      </c>
      <c r="BH84" s="4">
        <v>0</v>
      </c>
      <c r="BI84" s="4">
        <v>40</v>
      </c>
      <c r="BJ84" s="4">
        <v>34</v>
      </c>
      <c r="BK84" s="4">
        <v>200</v>
      </c>
      <c r="BL84" s="4" t="s">
        <v>64</v>
      </c>
      <c r="BM84" s="4" t="s">
        <v>0</v>
      </c>
      <c r="BN84" s="4" t="s">
        <v>114</v>
      </c>
      <c r="BO84" s="4" t="s">
        <v>411</v>
      </c>
      <c r="BP84" s="28" t="s">
        <v>388</v>
      </c>
      <c r="BQ84" s="3">
        <v>1.0129999999999999</v>
      </c>
      <c r="BR84" s="3">
        <v>0.28299999999999997</v>
      </c>
      <c r="BS84" s="3">
        <v>0.84899999999999998</v>
      </c>
      <c r="BT84" s="3">
        <v>0.25</v>
      </c>
      <c r="BU84" s="3">
        <v>0.40899999999999997</v>
      </c>
      <c r="BV84" s="3">
        <v>0.65900000000000003</v>
      </c>
      <c r="BW84" s="3">
        <v>0.08</v>
      </c>
      <c r="BX84" s="3">
        <v>0.91</v>
      </c>
      <c r="BY84" s="3">
        <v>0.22500000000000001</v>
      </c>
      <c r="BZ84" s="3">
        <v>1.2390000000000001</v>
      </c>
    </row>
    <row r="85" spans="1:78" x14ac:dyDescent="0.2">
      <c r="A85" s="3">
        <v>119</v>
      </c>
      <c r="B85" s="3" t="s">
        <v>126</v>
      </c>
      <c r="C85" s="9">
        <v>45287</v>
      </c>
      <c r="D85" s="3" t="s">
        <v>139</v>
      </c>
      <c r="E85" s="4" t="s">
        <v>111</v>
      </c>
      <c r="F85" s="4" t="s">
        <v>151</v>
      </c>
      <c r="G85" s="4" t="s">
        <v>154</v>
      </c>
      <c r="H85" s="6">
        <v>1.016</v>
      </c>
      <c r="I85" s="6">
        <v>6.87</v>
      </c>
      <c r="J85" s="6">
        <v>36.4</v>
      </c>
      <c r="K85" s="6">
        <v>47.7</v>
      </c>
      <c r="L85" s="6">
        <v>15.9</v>
      </c>
      <c r="M85" s="4" t="s">
        <v>0</v>
      </c>
      <c r="N85" s="4" t="s">
        <v>158</v>
      </c>
      <c r="O85" s="3">
        <v>40</v>
      </c>
      <c r="P85" s="4" t="s">
        <v>86</v>
      </c>
      <c r="Q85" s="4" t="s">
        <v>0</v>
      </c>
      <c r="R85" s="4" t="s">
        <v>164</v>
      </c>
      <c r="S85" s="17" t="s">
        <v>328</v>
      </c>
      <c r="T85" s="4" t="s">
        <v>318</v>
      </c>
      <c r="U85" s="4" t="s">
        <v>35</v>
      </c>
      <c r="V85" s="4">
        <v>12</v>
      </c>
      <c r="W85" s="4">
        <f>2/5</f>
        <v>0.4</v>
      </c>
      <c r="X85" s="3">
        <v>1</v>
      </c>
      <c r="Y85" s="6">
        <v>0.125</v>
      </c>
      <c r="Z85" s="19">
        <v>37.6</v>
      </c>
      <c r="AA85" s="3">
        <v>1.1519999999999999</v>
      </c>
      <c r="AB85" s="4" t="s">
        <v>11</v>
      </c>
      <c r="AC85" s="4">
        <v>3.3</v>
      </c>
      <c r="AD85" s="4">
        <v>0.35</v>
      </c>
      <c r="AE85" s="4">
        <v>297.5</v>
      </c>
      <c r="AF85" s="4">
        <v>8</v>
      </c>
      <c r="AG85" s="4" t="s">
        <v>145</v>
      </c>
      <c r="AH85" s="3">
        <v>5</v>
      </c>
      <c r="AI85" s="19">
        <v>8.4</v>
      </c>
      <c r="AJ85" s="20">
        <v>6.79</v>
      </c>
      <c r="AK85" s="20">
        <f>Mines_4411!$AI85/Mines_4411!$AJ85</f>
        <v>1.2371134020618557</v>
      </c>
      <c r="AL85" s="4" t="s">
        <v>39</v>
      </c>
      <c r="AM85" s="3">
        <v>1500</v>
      </c>
      <c r="AN85" s="3">
        <v>0.1</v>
      </c>
      <c r="AO85" s="2" t="s">
        <v>190</v>
      </c>
      <c r="AP85" s="2" t="s">
        <v>337</v>
      </c>
      <c r="AQ85" s="12" t="s">
        <v>114</v>
      </c>
      <c r="AR85" s="12" t="s">
        <v>294</v>
      </c>
      <c r="AS85" s="10" t="s">
        <v>265</v>
      </c>
      <c r="AT85" s="5" t="s">
        <v>261</v>
      </c>
      <c r="AU85" s="4">
        <v>3.444</v>
      </c>
      <c r="AV85" s="3">
        <v>0.24399999999999999</v>
      </c>
      <c r="AW85" s="10" t="s">
        <v>114</v>
      </c>
      <c r="AX85" s="4" t="s">
        <v>133</v>
      </c>
      <c r="AY85" s="3">
        <v>8</v>
      </c>
      <c r="AZ85" s="4" t="s">
        <v>301</v>
      </c>
      <c r="BA85" s="4" t="s">
        <v>141</v>
      </c>
      <c r="BB85" s="4">
        <v>378</v>
      </c>
      <c r="BC85" s="3">
        <v>905</v>
      </c>
      <c r="BD85" s="4" t="s">
        <v>382</v>
      </c>
      <c r="BE85" s="3">
        <v>27</v>
      </c>
      <c r="BF85" s="3">
        <v>57</v>
      </c>
      <c r="BG85" s="3">
        <v>30</v>
      </c>
      <c r="BH85" s="4">
        <v>0</v>
      </c>
      <c r="BI85" s="4">
        <v>19</v>
      </c>
      <c r="BJ85" s="4">
        <v>8</v>
      </c>
      <c r="BK85" s="4">
        <v>200</v>
      </c>
      <c r="BL85" s="4" t="s">
        <v>64</v>
      </c>
      <c r="BM85" s="4" t="s">
        <v>0</v>
      </c>
      <c r="BN85" s="4" t="s">
        <v>114</v>
      </c>
      <c r="BO85" s="4" t="s">
        <v>411</v>
      </c>
      <c r="BP85" s="28" t="s">
        <v>388</v>
      </c>
      <c r="BQ85" s="3">
        <v>1.04</v>
      </c>
      <c r="BR85" s="3">
        <v>0.30399999999999999</v>
      </c>
      <c r="BS85" s="3">
        <v>0.41899999999999998</v>
      </c>
      <c r="BT85" s="3">
        <v>0.45600000000000002</v>
      </c>
      <c r="BU85" s="3">
        <v>0.26900000000000002</v>
      </c>
      <c r="BV85" s="3">
        <v>0.72499999999999998</v>
      </c>
      <c r="BW85" s="3">
        <v>0.14000000000000001</v>
      </c>
      <c r="BX85" s="3">
        <v>0.42</v>
      </c>
      <c r="BY85" s="3">
        <v>0.20300000000000001</v>
      </c>
      <c r="BZ85" s="3">
        <v>0.93400000000000005</v>
      </c>
    </row>
    <row r="86" spans="1:78" x14ac:dyDescent="0.2">
      <c r="A86" s="3">
        <v>120</v>
      </c>
      <c r="B86" s="3" t="s">
        <v>126</v>
      </c>
      <c r="C86" s="9">
        <v>45302</v>
      </c>
      <c r="D86" s="3" t="s">
        <v>144</v>
      </c>
      <c r="E86" s="4" t="s">
        <v>111</v>
      </c>
      <c r="F86" s="4" t="s">
        <v>151</v>
      </c>
      <c r="G86" s="4" t="s">
        <v>154</v>
      </c>
      <c r="H86" s="6">
        <v>1.016</v>
      </c>
      <c r="I86" s="6">
        <v>6.87</v>
      </c>
      <c r="J86" s="6">
        <v>36.4</v>
      </c>
      <c r="K86" s="6">
        <v>47.7</v>
      </c>
      <c r="L86" s="6">
        <v>15.9</v>
      </c>
      <c r="M86" s="4" t="s">
        <v>149</v>
      </c>
      <c r="N86" s="4" t="s">
        <v>158</v>
      </c>
      <c r="O86" s="3">
        <v>40</v>
      </c>
      <c r="P86" s="4" t="s">
        <v>86</v>
      </c>
      <c r="Q86" s="4" t="s">
        <v>0</v>
      </c>
      <c r="R86" s="4" t="s">
        <v>164</v>
      </c>
      <c r="S86" s="17" t="s">
        <v>328</v>
      </c>
      <c r="T86" s="4" t="s">
        <v>318</v>
      </c>
      <c r="U86" s="4" t="s">
        <v>35</v>
      </c>
      <c r="V86" s="4">
        <v>9</v>
      </c>
      <c r="W86" s="4">
        <f>2/5</f>
        <v>0.4</v>
      </c>
      <c r="X86" s="3">
        <v>0.91</v>
      </c>
      <c r="Y86" s="6">
        <v>0.125</v>
      </c>
      <c r="Z86" s="19">
        <v>24.3</v>
      </c>
      <c r="AA86" s="3">
        <v>1.1519999999999999</v>
      </c>
      <c r="AB86" s="4" t="s">
        <v>11</v>
      </c>
      <c r="AC86" s="4">
        <v>5</v>
      </c>
      <c r="AD86" s="4">
        <v>0.35</v>
      </c>
      <c r="AE86" s="4">
        <v>197.5</v>
      </c>
      <c r="AF86" s="4">
        <v>6</v>
      </c>
      <c r="AG86" s="4" t="s">
        <v>145</v>
      </c>
      <c r="AH86" s="3">
        <v>5</v>
      </c>
      <c r="AI86" s="19">
        <v>7</v>
      </c>
      <c r="AJ86" s="20">
        <v>4.24</v>
      </c>
      <c r="AK86" s="20">
        <f>Mines_4411!$AI86/Mines_4411!$AJ86</f>
        <v>1.6509433962264151</v>
      </c>
      <c r="AL86" s="4" t="s">
        <v>39</v>
      </c>
      <c r="AM86" s="3">
        <v>1475</v>
      </c>
      <c r="AN86" s="3">
        <v>5</v>
      </c>
      <c r="AO86" s="2" t="s">
        <v>190</v>
      </c>
      <c r="AP86" s="2" t="s">
        <v>114</v>
      </c>
      <c r="AQ86" s="12" t="s">
        <v>145</v>
      </c>
      <c r="AR86" s="12" t="s">
        <v>295</v>
      </c>
      <c r="AS86" s="10" t="s">
        <v>262</v>
      </c>
      <c r="AT86" s="5" t="s">
        <v>262</v>
      </c>
      <c r="AU86" s="4">
        <v>3.048</v>
      </c>
      <c r="AV86" s="3">
        <v>0.20799999999999999</v>
      </c>
      <c r="AW86" s="10" t="s">
        <v>114</v>
      </c>
      <c r="AX86" s="4" t="s">
        <v>0</v>
      </c>
      <c r="AY86" s="3">
        <v>8</v>
      </c>
      <c r="AZ86" s="4" t="s">
        <v>279</v>
      </c>
      <c r="BA86" s="4" t="s">
        <v>141</v>
      </c>
      <c r="BB86" s="4">
        <v>398</v>
      </c>
      <c r="BC86" s="3">
        <v>905</v>
      </c>
      <c r="BD86" s="4" t="s">
        <v>383</v>
      </c>
      <c r="BE86" s="3">
        <v>47</v>
      </c>
      <c r="BF86" s="3">
        <v>47</v>
      </c>
      <c r="BG86" s="3">
        <v>0</v>
      </c>
      <c r="BH86" s="4">
        <v>0</v>
      </c>
      <c r="BI86" s="4">
        <v>15</v>
      </c>
      <c r="BJ86" s="4">
        <v>3</v>
      </c>
      <c r="BK86" s="4">
        <v>200</v>
      </c>
      <c r="BL86" s="4" t="s">
        <v>64</v>
      </c>
      <c r="BM86" s="4" t="s">
        <v>0</v>
      </c>
      <c r="BN86" s="4" t="s">
        <v>114</v>
      </c>
      <c r="BO86" s="4" t="s">
        <v>411</v>
      </c>
      <c r="BP86" s="28" t="s">
        <v>388</v>
      </c>
      <c r="BQ86" s="3">
        <v>1.03</v>
      </c>
      <c r="BR86" s="3">
        <v>0.38700000000000001</v>
      </c>
      <c r="BS86" s="3">
        <v>0.629</v>
      </c>
      <c r="BT86" s="3">
        <v>0.33900000000000002</v>
      </c>
      <c r="BU86" s="3">
        <v>0.22</v>
      </c>
      <c r="BV86" s="3">
        <v>0.55900000000000005</v>
      </c>
      <c r="BW86" s="3" t="s">
        <v>1</v>
      </c>
      <c r="BX86" s="3" t="s">
        <v>1</v>
      </c>
      <c r="BY86" s="3" t="s">
        <v>1</v>
      </c>
      <c r="BZ86" s="3" t="s">
        <v>1</v>
      </c>
    </row>
    <row r="87" spans="1:78" x14ac:dyDescent="0.2">
      <c r="A87" s="3">
        <v>126</v>
      </c>
      <c r="B87" s="3" t="s">
        <v>126</v>
      </c>
      <c r="C87" s="9">
        <v>45349</v>
      </c>
      <c r="D87" s="3" t="s">
        <v>143</v>
      </c>
      <c r="E87" s="4" t="s">
        <v>111</v>
      </c>
      <c r="F87" s="4" t="s">
        <v>151</v>
      </c>
      <c r="G87" s="4" t="s">
        <v>154</v>
      </c>
      <c r="H87" s="6">
        <v>1.016</v>
      </c>
      <c r="I87" s="6">
        <v>6.87</v>
      </c>
      <c r="J87" s="6">
        <v>36.4</v>
      </c>
      <c r="K87" s="6">
        <v>47.7</v>
      </c>
      <c r="L87" s="6">
        <v>15.9</v>
      </c>
      <c r="M87" s="4" t="s">
        <v>0</v>
      </c>
      <c r="N87" s="4" t="s">
        <v>158</v>
      </c>
      <c r="O87" s="3">
        <v>40</v>
      </c>
      <c r="P87" s="4" t="s">
        <v>86</v>
      </c>
      <c r="Q87" s="4" t="s">
        <v>0</v>
      </c>
      <c r="R87" s="4" t="s">
        <v>164</v>
      </c>
      <c r="S87" s="17" t="s">
        <v>328</v>
      </c>
      <c r="T87" s="4" t="s">
        <v>318</v>
      </c>
      <c r="U87" s="4" t="s">
        <v>35</v>
      </c>
      <c r="V87" s="4">
        <v>2</v>
      </c>
      <c r="W87" s="4">
        <f>2/5</f>
        <v>0.4</v>
      </c>
      <c r="X87" s="3">
        <v>0.91500000000000004</v>
      </c>
      <c r="Y87" s="6">
        <f>3/24</f>
        <v>0.125</v>
      </c>
      <c r="Z87" s="19">
        <v>38.5</v>
      </c>
      <c r="AA87" s="3">
        <v>1.1519999999999999</v>
      </c>
      <c r="AB87" s="4" t="s">
        <v>11</v>
      </c>
      <c r="AC87" s="4">
        <v>5</v>
      </c>
      <c r="AD87" s="4">
        <v>0.35</v>
      </c>
      <c r="AE87" s="4">
        <v>197.5</v>
      </c>
      <c r="AF87" s="4">
        <v>6</v>
      </c>
      <c r="AG87" s="4" t="s">
        <v>145</v>
      </c>
      <c r="AH87" s="3">
        <v>6</v>
      </c>
      <c r="AI87" s="19">
        <v>6.4</v>
      </c>
      <c r="AJ87" s="20">
        <v>3.68</v>
      </c>
      <c r="AK87" s="20">
        <f>Mines_4411!$AI87/Mines_4411!$AJ87</f>
        <v>1.7391304347826086</v>
      </c>
      <c r="AL87" s="2" t="s">
        <v>39</v>
      </c>
      <c r="AM87" s="3">
        <v>1475</v>
      </c>
      <c r="AN87" s="3">
        <v>5</v>
      </c>
      <c r="AO87" s="2" t="s">
        <v>190</v>
      </c>
      <c r="AP87" s="2" t="s">
        <v>114</v>
      </c>
      <c r="AQ87" s="12" t="s">
        <v>145</v>
      </c>
      <c r="AR87" s="12" t="s">
        <v>295</v>
      </c>
      <c r="AS87" s="10" t="s">
        <v>262</v>
      </c>
      <c r="AT87" s="5" t="s">
        <v>262</v>
      </c>
      <c r="AU87" s="4">
        <v>3.048</v>
      </c>
      <c r="AV87" s="3">
        <v>0.20300000000000001</v>
      </c>
      <c r="AW87" s="10" t="s">
        <v>114</v>
      </c>
      <c r="AX87" s="4" t="s">
        <v>0</v>
      </c>
      <c r="AY87" s="3">
        <v>8</v>
      </c>
      <c r="AZ87" s="4" t="s">
        <v>279</v>
      </c>
      <c r="BA87" s="4" t="s">
        <v>141</v>
      </c>
      <c r="BB87" s="4">
        <v>398</v>
      </c>
      <c r="BC87" s="3">
        <v>905</v>
      </c>
      <c r="BD87" s="4" t="s">
        <v>383</v>
      </c>
      <c r="BE87" s="3">
        <v>6</v>
      </c>
      <c r="BF87" s="3">
        <v>6</v>
      </c>
      <c r="BG87" s="3">
        <v>0</v>
      </c>
      <c r="BH87" s="4">
        <v>0</v>
      </c>
      <c r="BI87" s="4">
        <v>62</v>
      </c>
      <c r="BJ87" s="4">
        <v>50</v>
      </c>
      <c r="BK87" s="4">
        <v>200</v>
      </c>
      <c r="BL87" s="4" t="s">
        <v>64</v>
      </c>
      <c r="BM87" s="4" t="s">
        <v>0</v>
      </c>
      <c r="BN87" s="4" t="s">
        <v>114</v>
      </c>
      <c r="BO87" s="4" t="s">
        <v>411</v>
      </c>
      <c r="BP87" s="28" t="s">
        <v>388</v>
      </c>
      <c r="BQ87" s="3">
        <v>0.98</v>
      </c>
      <c r="BR87" s="3">
        <v>0.318</v>
      </c>
      <c r="BS87" s="3">
        <v>0.63900000000000001</v>
      </c>
      <c r="BT87" s="3">
        <v>0.441</v>
      </c>
      <c r="BU87" s="3">
        <v>0.16200000000000001</v>
      </c>
      <c r="BV87" s="3">
        <v>0.60299999999999998</v>
      </c>
      <c r="BW87" s="3" t="s">
        <v>1</v>
      </c>
      <c r="BX87" s="3" t="s">
        <v>1</v>
      </c>
      <c r="BY87" s="3" t="s">
        <v>1</v>
      </c>
      <c r="BZ87" s="3" t="s">
        <v>1</v>
      </c>
    </row>
    <row r="88" spans="1:78" x14ac:dyDescent="0.2">
      <c r="A88" s="3">
        <v>127</v>
      </c>
      <c r="B88" s="3" t="s">
        <v>126</v>
      </c>
      <c r="C88" s="9">
        <v>45337</v>
      </c>
      <c r="D88" s="3" t="s">
        <v>142</v>
      </c>
      <c r="E88" s="4" t="s">
        <v>111</v>
      </c>
      <c r="F88" s="4" t="s">
        <v>151</v>
      </c>
      <c r="G88" s="4" t="s">
        <v>154</v>
      </c>
      <c r="H88" s="6">
        <v>1.016</v>
      </c>
      <c r="I88" s="6">
        <v>6.87</v>
      </c>
      <c r="J88" s="6">
        <v>36.4</v>
      </c>
      <c r="K88" s="6">
        <v>47.7</v>
      </c>
      <c r="L88" s="6">
        <v>15.9</v>
      </c>
      <c r="M88" s="4" t="s">
        <v>0</v>
      </c>
      <c r="N88" s="4" t="s">
        <v>158</v>
      </c>
      <c r="O88" s="3">
        <v>40</v>
      </c>
      <c r="P88" s="4" t="s">
        <v>86</v>
      </c>
      <c r="Q88" s="4" t="s">
        <v>0</v>
      </c>
      <c r="R88" s="4" t="s">
        <v>164</v>
      </c>
      <c r="S88" s="17" t="s">
        <v>328</v>
      </c>
      <c r="T88" s="4" t="s">
        <v>318</v>
      </c>
      <c r="U88" s="4" t="s">
        <v>35</v>
      </c>
      <c r="V88" s="4">
        <v>4</v>
      </c>
      <c r="W88" s="4">
        <f>3.8/5</f>
        <v>0.76</v>
      </c>
      <c r="X88" s="3">
        <f>AVERAGE(1.07,1.14)</f>
        <v>1.105</v>
      </c>
      <c r="Y88" s="6">
        <f>5/40</f>
        <v>0.125</v>
      </c>
      <c r="Z88" s="19">
        <v>23</v>
      </c>
      <c r="AA88" s="3">
        <v>1.1519999999999999</v>
      </c>
      <c r="AB88" s="4" t="s">
        <v>11</v>
      </c>
      <c r="AC88" s="4">
        <v>3.2</v>
      </c>
      <c r="AD88" s="4">
        <v>0.35</v>
      </c>
      <c r="AE88" s="4">
        <f>13*12</f>
        <v>156</v>
      </c>
      <c r="AF88" s="4">
        <v>6</v>
      </c>
      <c r="AG88" s="4" t="s">
        <v>145</v>
      </c>
      <c r="AH88" s="3">
        <v>6</v>
      </c>
      <c r="AI88" s="19">
        <v>11</v>
      </c>
      <c r="AJ88" s="20">
        <v>8.16</v>
      </c>
      <c r="AK88" s="20">
        <f>Mines_4411!$AI88/Mines_4411!$AJ88</f>
        <v>1.3480392156862744</v>
      </c>
      <c r="AL88" s="2" t="s">
        <v>39</v>
      </c>
      <c r="AM88" s="3">
        <v>1500</v>
      </c>
      <c r="AN88" s="3">
        <v>5</v>
      </c>
      <c r="AO88" s="2" t="s">
        <v>190</v>
      </c>
      <c r="AP88" s="2" t="s">
        <v>145</v>
      </c>
      <c r="AQ88" s="12" t="s">
        <v>145</v>
      </c>
      <c r="AR88" s="12" t="s">
        <v>294</v>
      </c>
      <c r="AS88" s="10" t="s">
        <v>266</v>
      </c>
      <c r="AT88" s="5" t="s">
        <v>263</v>
      </c>
      <c r="AU88" s="4">
        <v>3.218</v>
      </c>
      <c r="AV88" s="3">
        <v>0.24299999999999999</v>
      </c>
      <c r="AW88" s="10" t="s">
        <v>114</v>
      </c>
      <c r="AX88" s="4" t="s">
        <v>0</v>
      </c>
      <c r="AY88" s="3">
        <f>15.3+15.3+3.8+3.8+1.7+1.7</f>
        <v>41.6</v>
      </c>
      <c r="AZ88" s="4" t="s">
        <v>279</v>
      </c>
      <c r="BA88" s="4" t="s">
        <v>141</v>
      </c>
      <c r="BB88" s="4">
        <v>378</v>
      </c>
      <c r="BC88" s="3">
        <v>905</v>
      </c>
      <c r="BD88" s="4" t="s">
        <v>382</v>
      </c>
      <c r="BE88" s="3">
        <v>12</v>
      </c>
      <c r="BF88" s="3">
        <v>14</v>
      </c>
      <c r="BG88" s="3">
        <v>2</v>
      </c>
      <c r="BH88" s="4">
        <v>0</v>
      </c>
      <c r="BI88" s="4">
        <v>76</v>
      </c>
      <c r="BJ88" s="4">
        <v>58</v>
      </c>
      <c r="BK88" s="4">
        <v>200</v>
      </c>
      <c r="BL88" s="4" t="s">
        <v>64</v>
      </c>
      <c r="BM88" s="4" t="s">
        <v>0</v>
      </c>
      <c r="BN88" s="4" t="s">
        <v>114</v>
      </c>
      <c r="BO88" s="4" t="s">
        <v>411</v>
      </c>
      <c r="BP88" s="28" t="s">
        <v>388</v>
      </c>
      <c r="BQ88" s="3">
        <v>1.077</v>
      </c>
      <c r="BR88" s="3">
        <v>0.26500000000000001</v>
      </c>
      <c r="BS88" s="3">
        <v>0.25900000000000001</v>
      </c>
      <c r="BT88" s="3">
        <v>0.65900000000000003</v>
      </c>
      <c r="BU88" s="3">
        <v>0.309</v>
      </c>
      <c r="BV88" s="3">
        <v>0.96799999999999997</v>
      </c>
      <c r="BW88" s="3">
        <v>0.12</v>
      </c>
      <c r="BX88" s="3">
        <v>0.35</v>
      </c>
      <c r="BY88" s="3">
        <v>0.25900000000000001</v>
      </c>
      <c r="BZ88" s="3">
        <v>0.96399999999999997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58DB-12D2-FE47-8460-773075E8A799}">
  <dimension ref="A1:AW92"/>
  <sheetViews>
    <sheetView topLeftCell="A34" zoomScaleNormal="100" workbookViewId="0">
      <selection activeCell="A52" sqref="A52:A53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9.5" customWidth="1"/>
    <col min="5" max="5" width="14.5" customWidth="1"/>
    <col min="6" max="6" width="31" customWidth="1"/>
    <col min="7" max="7" width="29" bestFit="1" customWidth="1"/>
    <col min="8" max="8" width="25.33203125" customWidth="1"/>
    <col min="9" max="10" width="56.83203125" bestFit="1" customWidth="1"/>
    <col min="11" max="11" width="36" bestFit="1" customWidth="1"/>
    <col min="12" max="12" width="30" customWidth="1"/>
    <col min="13" max="13" width="33.83203125" bestFit="1" customWidth="1"/>
    <col min="14" max="14" width="36.6640625" customWidth="1"/>
    <col min="15" max="15" width="33.83203125" bestFit="1" customWidth="1"/>
    <col min="16" max="16" width="41.6640625" customWidth="1"/>
    <col min="17" max="17" width="30.5" customWidth="1"/>
    <col min="18" max="18" width="22.6640625" bestFit="1" customWidth="1"/>
    <col min="19" max="19" width="25.5" customWidth="1"/>
    <col min="20" max="20" width="33.83203125" bestFit="1" customWidth="1"/>
    <col min="21" max="21" width="29.1640625" bestFit="1" customWidth="1"/>
    <col min="22" max="22" width="26.6640625" customWidth="1"/>
    <col min="23" max="23" width="17.83203125" customWidth="1"/>
    <col min="24" max="24" width="40.5" customWidth="1"/>
    <col min="25" max="25" width="21.83203125" bestFit="1" customWidth="1"/>
    <col min="26" max="26" width="22.83203125" bestFit="1" customWidth="1"/>
    <col min="27" max="27" width="27.83203125" customWidth="1"/>
    <col min="28" max="28" width="31.6640625" bestFit="1" customWidth="1"/>
    <col min="29" max="29" width="36.1640625" customWidth="1"/>
    <col min="30" max="30" width="33.6640625" bestFit="1" customWidth="1"/>
    <col min="31" max="31" width="36.33203125" bestFit="1" customWidth="1"/>
    <col min="32" max="32" width="25.5" customWidth="1"/>
    <col min="33" max="33" width="39.5" customWidth="1"/>
    <col min="34" max="34" width="26.1640625" customWidth="1"/>
    <col min="35" max="35" width="24.5" customWidth="1"/>
    <col min="36" max="36" width="18" bestFit="1" customWidth="1"/>
    <col min="37" max="37" width="25" customWidth="1"/>
    <col min="38" max="38" width="17.1640625" customWidth="1"/>
    <col min="39" max="39" width="20.5" customWidth="1"/>
    <col min="40" max="40" width="17.1640625" customWidth="1"/>
    <col min="41" max="41" width="32.1640625" customWidth="1"/>
    <col min="42" max="42" width="27.83203125" customWidth="1"/>
    <col min="43" max="43" width="20" customWidth="1"/>
    <col min="44" max="44" width="16.1640625" customWidth="1"/>
    <col min="45" max="45" width="17.1640625" customWidth="1"/>
    <col min="46" max="46" width="23.83203125" customWidth="1"/>
    <col min="47" max="47" width="20" customWidth="1"/>
    <col min="48" max="48" width="18.83203125" customWidth="1"/>
    <col min="49" max="49" width="15" customWidth="1"/>
  </cols>
  <sheetData>
    <row r="1" spans="1:49" ht="19" x14ac:dyDescent="0.2">
      <c r="A1" s="29" t="s">
        <v>180</v>
      </c>
      <c r="B1" s="29" t="s">
        <v>153</v>
      </c>
      <c r="C1" s="29" t="s">
        <v>160</v>
      </c>
      <c r="D1" s="29" t="s">
        <v>161</v>
      </c>
      <c r="E1" s="29" t="s">
        <v>162</v>
      </c>
      <c r="F1" s="29" t="s">
        <v>178</v>
      </c>
      <c r="G1" s="29" t="s">
        <v>177</v>
      </c>
      <c r="H1" s="29" t="s">
        <v>179</v>
      </c>
      <c r="I1" s="30" t="s">
        <v>303</v>
      </c>
      <c r="J1" s="31" t="s">
        <v>394</v>
      </c>
      <c r="K1" s="30" t="s">
        <v>284</v>
      </c>
      <c r="L1" s="29" t="s">
        <v>176</v>
      </c>
      <c r="M1" s="29" t="s">
        <v>183</v>
      </c>
      <c r="N1" s="29" t="s">
        <v>424</v>
      </c>
      <c r="O1" s="29" t="s">
        <v>185</v>
      </c>
      <c r="P1" s="29" t="s">
        <v>385</v>
      </c>
      <c r="Q1" s="29" t="s">
        <v>187</v>
      </c>
      <c r="R1" s="29" t="s">
        <v>189</v>
      </c>
      <c r="S1" s="30" t="s">
        <v>396</v>
      </c>
      <c r="T1" s="29" t="s">
        <v>196</v>
      </c>
      <c r="U1" s="30" t="s">
        <v>290</v>
      </c>
      <c r="V1" s="29" t="s">
        <v>197</v>
      </c>
      <c r="W1" s="29" t="s">
        <v>421</v>
      </c>
      <c r="X1" s="30" t="s">
        <v>336</v>
      </c>
      <c r="Y1" s="30" t="s">
        <v>286</v>
      </c>
      <c r="Z1" s="29" t="s">
        <v>335</v>
      </c>
      <c r="AA1" s="29" t="s">
        <v>332</v>
      </c>
      <c r="AB1" s="30" t="s">
        <v>331</v>
      </c>
      <c r="AC1" s="29" t="s">
        <v>419</v>
      </c>
      <c r="AD1" s="29" t="s">
        <v>338</v>
      </c>
      <c r="AE1" s="30" t="s">
        <v>397</v>
      </c>
      <c r="AF1" s="30" t="s">
        <v>285</v>
      </c>
      <c r="AG1" s="30" t="s">
        <v>333</v>
      </c>
      <c r="AH1" s="30" t="s">
        <v>399</v>
      </c>
      <c r="AI1" s="30" t="s">
        <v>401</v>
      </c>
      <c r="AJ1" s="29" t="s">
        <v>389</v>
      </c>
      <c r="AK1" s="29" t="s">
        <v>390</v>
      </c>
      <c r="AL1" s="29" t="s">
        <v>402</v>
      </c>
      <c r="AM1" s="32" t="s">
        <v>391</v>
      </c>
      <c r="AN1" s="1" t="s">
        <v>36</v>
      </c>
      <c r="AO1" s="27" t="s">
        <v>413</v>
      </c>
      <c r="AP1" s="27" t="s">
        <v>414</v>
      </c>
      <c r="AQ1" s="27" t="s">
        <v>415</v>
      </c>
      <c r="AR1" s="27" t="s">
        <v>416</v>
      </c>
      <c r="AS1" s="27" t="s">
        <v>417</v>
      </c>
      <c r="AT1" s="1" t="s">
        <v>40</v>
      </c>
      <c r="AU1" s="1" t="s">
        <v>41</v>
      </c>
      <c r="AV1" s="1" t="s">
        <v>37</v>
      </c>
      <c r="AW1" s="1" t="s">
        <v>38</v>
      </c>
    </row>
    <row r="2" spans="1:49" x14ac:dyDescent="0.2">
      <c r="A2" s="4" t="s">
        <v>34</v>
      </c>
      <c r="B2" s="4" t="s">
        <v>154</v>
      </c>
      <c r="C2" s="6" t="s">
        <v>1</v>
      </c>
      <c r="D2" s="6" t="s">
        <v>1</v>
      </c>
      <c r="E2" s="6" t="s">
        <v>1</v>
      </c>
      <c r="F2" s="4" t="s">
        <v>0</v>
      </c>
      <c r="G2" s="4" t="s">
        <v>302</v>
      </c>
      <c r="H2" s="4" t="s">
        <v>171</v>
      </c>
      <c r="I2" s="17" t="s">
        <v>323</v>
      </c>
      <c r="J2" s="5" t="s">
        <v>305</v>
      </c>
      <c r="K2" s="4">
        <v>1</v>
      </c>
      <c r="L2" s="3">
        <v>1.1399999999999999</v>
      </c>
      <c r="M2" s="19">
        <v>24.7</v>
      </c>
      <c r="N2" s="3" t="s">
        <v>1</v>
      </c>
      <c r="O2" s="4" t="s">
        <v>45</v>
      </c>
      <c r="P2" s="33">
        <v>0.93710000000000004</v>
      </c>
      <c r="Q2" s="3">
        <v>1515</v>
      </c>
      <c r="R2" s="2" t="s">
        <v>190</v>
      </c>
      <c r="S2" s="2" t="s">
        <v>145</v>
      </c>
      <c r="T2" s="3" t="s">
        <v>145</v>
      </c>
      <c r="U2" s="3" t="s">
        <v>291</v>
      </c>
      <c r="V2" s="4" t="s">
        <v>33</v>
      </c>
      <c r="W2" s="5" t="s">
        <v>198</v>
      </c>
      <c r="X2" s="4">
        <v>0.84399999999999997</v>
      </c>
      <c r="Y2" s="4" t="s">
        <v>145</v>
      </c>
      <c r="Z2" s="4" t="s">
        <v>0</v>
      </c>
      <c r="AA2" s="4" t="s">
        <v>272</v>
      </c>
      <c r="AB2" s="4">
        <v>34</v>
      </c>
      <c r="AC2" s="3">
        <v>900</v>
      </c>
      <c r="AD2" s="4" t="s">
        <v>339</v>
      </c>
      <c r="AE2" s="7">
        <v>0</v>
      </c>
      <c r="AF2" s="7">
        <v>0</v>
      </c>
      <c r="AG2" s="4">
        <v>0</v>
      </c>
      <c r="AH2" s="4">
        <v>171</v>
      </c>
      <c r="AI2" s="4">
        <v>50</v>
      </c>
      <c r="AJ2" s="4" t="s">
        <v>64</v>
      </c>
      <c r="AK2" s="4" t="s">
        <v>0</v>
      </c>
      <c r="AL2" s="4" t="s">
        <v>145</v>
      </c>
      <c r="AM2" s="28" t="s">
        <v>386</v>
      </c>
      <c r="AN2" s="3">
        <v>1.091</v>
      </c>
      <c r="AO2" s="3">
        <v>0.245</v>
      </c>
      <c r="AP2" s="8">
        <v>0.25700000000000001</v>
      </c>
      <c r="AQ2" s="3">
        <v>0.39400000000000002</v>
      </c>
      <c r="AR2" s="3">
        <v>0.624</v>
      </c>
      <c r="AS2" s="3">
        <v>1.018</v>
      </c>
      <c r="AT2" s="3" t="s">
        <v>1</v>
      </c>
      <c r="AU2" s="3" t="s">
        <v>1</v>
      </c>
      <c r="AV2" s="3" t="s">
        <v>1</v>
      </c>
      <c r="AW2" s="3" t="s">
        <v>1</v>
      </c>
    </row>
    <row r="3" spans="1:49" x14ac:dyDescent="0.2">
      <c r="A3" s="4" t="s">
        <v>16</v>
      </c>
      <c r="B3" s="4" t="s">
        <v>154</v>
      </c>
      <c r="C3" s="6">
        <v>6.87</v>
      </c>
      <c r="D3" s="6">
        <v>36.4</v>
      </c>
      <c r="E3" s="6">
        <v>47.7</v>
      </c>
      <c r="F3" s="4" t="s">
        <v>0</v>
      </c>
      <c r="G3" s="4" t="s">
        <v>28</v>
      </c>
      <c r="H3" s="4" t="s">
        <v>171</v>
      </c>
      <c r="I3" s="17" t="s">
        <v>324</v>
      </c>
      <c r="J3" s="5" t="s">
        <v>15</v>
      </c>
      <c r="K3" s="4">
        <v>4</v>
      </c>
      <c r="L3" s="3">
        <v>0.70499999999999996</v>
      </c>
      <c r="M3" s="19">
        <v>20.7</v>
      </c>
      <c r="N3" s="3">
        <v>1.3140000000000001</v>
      </c>
      <c r="O3" s="4" t="s">
        <v>11</v>
      </c>
      <c r="P3" s="34">
        <v>0.59319999999999995</v>
      </c>
      <c r="Q3" s="3">
        <v>1475</v>
      </c>
      <c r="R3" s="2" t="s">
        <v>192</v>
      </c>
      <c r="S3" s="2" t="s">
        <v>145</v>
      </c>
      <c r="T3" s="3" t="s">
        <v>145</v>
      </c>
      <c r="U3" s="3" t="s">
        <v>292</v>
      </c>
      <c r="V3" s="4" t="s">
        <v>200</v>
      </c>
      <c r="W3" s="5" t="s">
        <v>200</v>
      </c>
      <c r="X3" s="4">
        <v>1.0740000000000001</v>
      </c>
      <c r="Y3" s="4" t="s">
        <v>145</v>
      </c>
      <c r="Z3" s="4" t="s">
        <v>0</v>
      </c>
      <c r="AA3" s="4" t="s">
        <v>272</v>
      </c>
      <c r="AB3" s="4">
        <v>32</v>
      </c>
      <c r="AC3" s="3">
        <v>900</v>
      </c>
      <c r="AD3" s="4" t="s">
        <v>341</v>
      </c>
      <c r="AE3" s="7">
        <v>0</v>
      </c>
      <c r="AF3" s="7">
        <v>0</v>
      </c>
      <c r="AG3" s="4">
        <v>0</v>
      </c>
      <c r="AH3" s="4">
        <v>12</v>
      </c>
      <c r="AI3" s="4">
        <v>50</v>
      </c>
      <c r="AJ3" s="4" t="s">
        <v>64</v>
      </c>
      <c r="AK3" s="4" t="s">
        <v>0</v>
      </c>
      <c r="AL3" s="4" t="s">
        <v>145</v>
      </c>
      <c r="AM3" s="28" t="s">
        <v>386</v>
      </c>
      <c r="AN3" s="3">
        <v>1.0509999999999999</v>
      </c>
      <c r="AO3" s="3">
        <v>0.122</v>
      </c>
      <c r="AP3" s="8" t="s">
        <v>1</v>
      </c>
      <c r="AQ3" s="3" t="s">
        <v>1</v>
      </c>
      <c r="AR3" s="3" t="s">
        <v>1</v>
      </c>
      <c r="AS3" s="3" t="s">
        <v>1</v>
      </c>
      <c r="AT3" s="3" t="s">
        <v>1</v>
      </c>
      <c r="AU3" s="3" t="s">
        <v>1</v>
      </c>
      <c r="AV3" s="3" t="s">
        <v>1</v>
      </c>
      <c r="AW3" s="3" t="s">
        <v>1</v>
      </c>
    </row>
    <row r="4" spans="1:49" x14ac:dyDescent="0.2">
      <c r="A4" s="4" t="s">
        <v>16</v>
      </c>
      <c r="B4" s="4" t="s">
        <v>154</v>
      </c>
      <c r="C4" s="6">
        <v>6.87</v>
      </c>
      <c r="D4" s="6">
        <v>36.4</v>
      </c>
      <c r="E4" s="6">
        <v>47.7</v>
      </c>
      <c r="F4" s="4" t="s">
        <v>0</v>
      </c>
      <c r="G4" s="4" t="s">
        <v>28</v>
      </c>
      <c r="H4" s="4" t="s">
        <v>173</v>
      </c>
      <c r="I4" s="17" t="s">
        <v>324</v>
      </c>
      <c r="J4" s="5" t="s">
        <v>15</v>
      </c>
      <c r="K4" s="4">
        <v>1</v>
      </c>
      <c r="L4" s="3">
        <v>0.81</v>
      </c>
      <c r="M4" s="19">
        <v>27.1</v>
      </c>
      <c r="N4" s="3">
        <v>1.3140000000000001</v>
      </c>
      <c r="O4" s="4" t="s">
        <v>11</v>
      </c>
      <c r="P4" s="33">
        <v>0.57430000000000003</v>
      </c>
      <c r="Q4" s="3">
        <v>1515</v>
      </c>
      <c r="R4" s="2" t="s">
        <v>190</v>
      </c>
      <c r="S4" s="2" t="s">
        <v>145</v>
      </c>
      <c r="T4" s="3" t="s">
        <v>145</v>
      </c>
      <c r="U4" s="3" t="s">
        <v>292</v>
      </c>
      <c r="V4" s="4" t="s">
        <v>201</v>
      </c>
      <c r="W4" s="5" t="s">
        <v>201</v>
      </c>
      <c r="X4" s="4">
        <v>9.7189999999999994</v>
      </c>
      <c r="Y4" s="4" t="s">
        <v>145</v>
      </c>
      <c r="Z4" s="4" t="s">
        <v>0</v>
      </c>
      <c r="AA4" s="4" t="s">
        <v>272</v>
      </c>
      <c r="AB4" s="4">
        <v>41</v>
      </c>
      <c r="AC4" s="3">
        <v>900</v>
      </c>
      <c r="AD4" s="4" t="s">
        <v>342</v>
      </c>
      <c r="AE4" s="7">
        <v>0</v>
      </c>
      <c r="AF4" s="7">
        <v>0</v>
      </c>
      <c r="AG4" s="4">
        <v>0</v>
      </c>
      <c r="AH4" s="4">
        <v>13</v>
      </c>
      <c r="AI4" s="4">
        <v>50</v>
      </c>
      <c r="AJ4" s="4" t="s">
        <v>64</v>
      </c>
      <c r="AK4" s="4" t="s">
        <v>0</v>
      </c>
      <c r="AL4" s="4" t="s">
        <v>145</v>
      </c>
      <c r="AM4" s="28" t="s">
        <v>386</v>
      </c>
      <c r="AN4" s="3">
        <v>1.0589999999999999</v>
      </c>
      <c r="AO4" s="3">
        <v>0.184</v>
      </c>
      <c r="AP4" s="8" t="s">
        <v>1</v>
      </c>
      <c r="AQ4" s="3">
        <v>0.56399999999999995</v>
      </c>
      <c r="AR4" s="3">
        <v>0.626</v>
      </c>
      <c r="AS4" s="3">
        <v>1.19</v>
      </c>
      <c r="AT4" s="3" t="s">
        <v>1</v>
      </c>
      <c r="AU4" s="3" t="s">
        <v>1</v>
      </c>
      <c r="AV4" s="3">
        <v>0.32200000000000001</v>
      </c>
      <c r="AW4" s="3">
        <v>0.59799999999999998</v>
      </c>
    </row>
    <row r="5" spans="1:49" x14ac:dyDescent="0.2">
      <c r="A5" s="4" t="s">
        <v>4</v>
      </c>
      <c r="B5" s="4" t="s">
        <v>154</v>
      </c>
      <c r="C5" s="6">
        <v>6.8</v>
      </c>
      <c r="D5" s="6">
        <v>36.4</v>
      </c>
      <c r="E5" s="6">
        <v>47.7</v>
      </c>
      <c r="F5" s="4" t="s">
        <v>0</v>
      </c>
      <c r="G5" s="4" t="s">
        <v>28</v>
      </c>
      <c r="H5" s="4" t="s">
        <v>0</v>
      </c>
      <c r="I5" s="17" t="s">
        <v>324</v>
      </c>
      <c r="J5" s="4" t="s">
        <v>304</v>
      </c>
      <c r="K5" s="4">
        <v>2</v>
      </c>
      <c r="L5" s="3">
        <v>0.72499999999999998</v>
      </c>
      <c r="M5" s="19">
        <v>36.700000000000003</v>
      </c>
      <c r="N5" s="3">
        <v>1.3140000000000001</v>
      </c>
      <c r="O5" s="4" t="s">
        <v>11</v>
      </c>
      <c r="P5" s="34">
        <v>0.80249999999999999</v>
      </c>
      <c r="Q5" s="3">
        <v>1515</v>
      </c>
      <c r="R5" s="2" t="s">
        <v>190</v>
      </c>
      <c r="S5" s="2" t="s">
        <v>145</v>
      </c>
      <c r="T5" s="3" t="s">
        <v>145</v>
      </c>
      <c r="U5" s="3" t="s">
        <v>292</v>
      </c>
      <c r="V5" s="4" t="s">
        <v>202</v>
      </c>
      <c r="W5" s="5" t="s">
        <v>202</v>
      </c>
      <c r="X5" s="4">
        <v>0.70299999999999996</v>
      </c>
      <c r="Y5" s="4" t="s">
        <v>145</v>
      </c>
      <c r="Z5" s="4" t="s">
        <v>0</v>
      </c>
      <c r="AA5" s="4" t="s">
        <v>272</v>
      </c>
      <c r="AB5" s="4">
        <v>1</v>
      </c>
      <c r="AC5" s="3">
        <v>900</v>
      </c>
      <c r="AD5" s="4" t="s">
        <v>342</v>
      </c>
      <c r="AE5" s="7">
        <v>11</v>
      </c>
      <c r="AF5" s="7">
        <v>0</v>
      </c>
      <c r="AG5" s="4">
        <v>0</v>
      </c>
      <c r="AH5" s="4">
        <v>70</v>
      </c>
      <c r="AI5" s="4">
        <v>50</v>
      </c>
      <c r="AJ5" s="4" t="s">
        <v>64</v>
      </c>
      <c r="AK5" s="4" t="s">
        <v>0</v>
      </c>
      <c r="AL5" s="4" t="s">
        <v>145</v>
      </c>
      <c r="AM5" s="28" t="s">
        <v>386</v>
      </c>
      <c r="AN5" s="3">
        <v>0.94299999999999995</v>
      </c>
      <c r="AO5" s="3">
        <v>5.3999999999999999E-2</v>
      </c>
      <c r="AP5" s="8">
        <v>0.16700000000000001</v>
      </c>
      <c r="AQ5" s="3">
        <v>0.56999999999999995</v>
      </c>
      <c r="AR5" s="3">
        <v>7.7160000000000002</v>
      </c>
      <c r="AS5" s="3">
        <v>8.2859999999999996</v>
      </c>
      <c r="AT5" s="3">
        <v>0.06</v>
      </c>
      <c r="AU5" s="3">
        <v>0.27</v>
      </c>
      <c r="AV5" s="3">
        <v>0.33500000000000002</v>
      </c>
      <c r="AW5" s="3">
        <v>1.077</v>
      </c>
    </row>
    <row r="6" spans="1:49" x14ac:dyDescent="0.2">
      <c r="A6" s="4" t="s">
        <v>16</v>
      </c>
      <c r="B6" s="4" t="s">
        <v>154</v>
      </c>
      <c r="C6" s="6">
        <v>6.87</v>
      </c>
      <c r="D6" s="6">
        <v>36.4</v>
      </c>
      <c r="E6" s="6">
        <v>47.7</v>
      </c>
      <c r="F6" s="4" t="s">
        <v>0</v>
      </c>
      <c r="G6" s="4" t="s">
        <v>28</v>
      </c>
      <c r="H6" s="4" t="s">
        <v>171</v>
      </c>
      <c r="I6" s="17" t="s">
        <v>324</v>
      </c>
      <c r="J6" s="5" t="s">
        <v>15</v>
      </c>
      <c r="K6" s="4">
        <v>5</v>
      </c>
      <c r="L6" s="3">
        <v>0.79500000000000004</v>
      </c>
      <c r="M6" s="19">
        <v>26</v>
      </c>
      <c r="N6" s="3">
        <v>1.3140000000000001</v>
      </c>
      <c r="O6" s="4" t="s">
        <v>11</v>
      </c>
      <c r="P6" s="33">
        <v>0.69789999999999996</v>
      </c>
      <c r="Q6" s="3">
        <v>1475</v>
      </c>
      <c r="R6" s="2" t="s">
        <v>192</v>
      </c>
      <c r="S6" s="2" t="s">
        <v>145</v>
      </c>
      <c r="T6" s="3" t="s">
        <v>145</v>
      </c>
      <c r="U6" s="3" t="s">
        <v>292</v>
      </c>
      <c r="V6" s="4" t="s">
        <v>200</v>
      </c>
      <c r="W6" s="5" t="s">
        <v>200</v>
      </c>
      <c r="X6" s="4">
        <v>1.0740000000000001</v>
      </c>
      <c r="Y6" s="4" t="s">
        <v>145</v>
      </c>
      <c r="Z6" s="4" t="s">
        <v>0</v>
      </c>
      <c r="AA6" s="4" t="s">
        <v>272</v>
      </c>
      <c r="AB6" s="4">
        <v>32</v>
      </c>
      <c r="AC6" s="3">
        <v>900</v>
      </c>
      <c r="AD6" s="4" t="s">
        <v>341</v>
      </c>
      <c r="AE6" s="7">
        <v>0</v>
      </c>
      <c r="AF6" s="7">
        <v>0</v>
      </c>
      <c r="AG6" s="4">
        <v>0</v>
      </c>
      <c r="AH6" s="4">
        <v>54</v>
      </c>
      <c r="AI6" s="4">
        <v>50</v>
      </c>
      <c r="AJ6" s="4" t="s">
        <v>64</v>
      </c>
      <c r="AK6" s="4" t="s">
        <v>0</v>
      </c>
      <c r="AL6" s="4" t="s">
        <v>145</v>
      </c>
      <c r="AM6" s="28" t="s">
        <v>386</v>
      </c>
      <c r="AN6" s="3">
        <v>1.0620000000000001</v>
      </c>
      <c r="AO6" s="3">
        <v>0.13900000000000001</v>
      </c>
      <c r="AP6" s="8">
        <v>0.22800000000000001</v>
      </c>
      <c r="AQ6" s="3">
        <v>0.44</v>
      </c>
      <c r="AR6" s="3">
        <v>2.1890000000000001</v>
      </c>
      <c r="AS6" s="3">
        <v>2.629</v>
      </c>
      <c r="AT6" s="3">
        <v>0.08</v>
      </c>
      <c r="AU6" s="3">
        <v>0.34</v>
      </c>
      <c r="AV6" s="3">
        <v>0.38900000000000001</v>
      </c>
      <c r="AW6" s="3">
        <v>1.3440000000000001</v>
      </c>
    </row>
    <row r="7" spans="1:49" x14ac:dyDescent="0.2">
      <c r="A7" s="4" t="s">
        <v>4</v>
      </c>
      <c r="B7" s="4" t="s">
        <v>154</v>
      </c>
      <c r="C7" s="6">
        <v>6.8</v>
      </c>
      <c r="D7" s="6">
        <v>36.4</v>
      </c>
      <c r="E7" s="6">
        <v>47.7</v>
      </c>
      <c r="F7" s="4" t="s">
        <v>0</v>
      </c>
      <c r="G7" s="4" t="s">
        <v>28</v>
      </c>
      <c r="H7" s="4" t="s">
        <v>0</v>
      </c>
      <c r="I7" s="17" t="s">
        <v>324</v>
      </c>
      <c r="J7" s="4" t="s">
        <v>306</v>
      </c>
      <c r="K7" s="4">
        <v>2</v>
      </c>
      <c r="L7" s="3">
        <v>1.02</v>
      </c>
      <c r="M7" s="19">
        <v>34.799999999999997</v>
      </c>
      <c r="N7" s="3">
        <v>1.3140000000000001</v>
      </c>
      <c r="O7" s="4" t="s">
        <v>11</v>
      </c>
      <c r="P7" s="34">
        <v>0.69699999999999995</v>
      </c>
      <c r="Q7" s="3">
        <v>1515</v>
      </c>
      <c r="R7" s="2" t="s">
        <v>190</v>
      </c>
      <c r="S7" s="2" t="s">
        <v>145</v>
      </c>
      <c r="T7" s="3" t="s">
        <v>145</v>
      </c>
      <c r="U7" s="3" t="s">
        <v>292</v>
      </c>
      <c r="V7" s="4" t="s">
        <v>203</v>
      </c>
      <c r="W7" s="5" t="s">
        <v>203</v>
      </c>
      <c r="X7" s="4">
        <v>1.524</v>
      </c>
      <c r="Y7" s="4" t="s">
        <v>145</v>
      </c>
      <c r="Z7" s="4" t="s">
        <v>0</v>
      </c>
      <c r="AA7" s="4" t="s">
        <v>272</v>
      </c>
      <c r="AB7" s="4">
        <v>7</v>
      </c>
      <c r="AC7" s="3">
        <v>900</v>
      </c>
      <c r="AD7" s="4" t="s">
        <v>343</v>
      </c>
      <c r="AE7" s="7">
        <v>0</v>
      </c>
      <c r="AF7" s="7">
        <v>0</v>
      </c>
      <c r="AG7" s="4">
        <v>0</v>
      </c>
      <c r="AH7" s="4">
        <v>98</v>
      </c>
      <c r="AI7" s="4">
        <v>50</v>
      </c>
      <c r="AJ7" s="4" t="s">
        <v>64</v>
      </c>
      <c r="AK7" s="4" t="s">
        <v>0</v>
      </c>
      <c r="AL7" s="4" t="s">
        <v>145</v>
      </c>
      <c r="AM7" s="28" t="s">
        <v>386</v>
      </c>
      <c r="AN7" s="3">
        <v>1.0740000000000001</v>
      </c>
      <c r="AO7" s="3">
        <v>0.152</v>
      </c>
      <c r="AP7" s="8">
        <v>0.19800000000000001</v>
      </c>
      <c r="AQ7" s="3">
        <v>0.73899999999999999</v>
      </c>
      <c r="AR7" s="3">
        <v>0.81599999999999995</v>
      </c>
      <c r="AS7" s="3">
        <v>1.5549999999999999</v>
      </c>
      <c r="AT7" s="3">
        <v>0.22</v>
      </c>
      <c r="AU7" s="3">
        <v>0.75</v>
      </c>
      <c r="AV7" s="3" t="s">
        <v>1</v>
      </c>
      <c r="AW7" s="3" t="s">
        <v>1</v>
      </c>
    </row>
    <row r="8" spans="1:49" x14ac:dyDescent="0.2">
      <c r="A8" s="4" t="s">
        <v>16</v>
      </c>
      <c r="B8" s="4" t="s">
        <v>154</v>
      </c>
      <c r="C8" s="6">
        <v>6.87</v>
      </c>
      <c r="D8" s="6">
        <v>36.4</v>
      </c>
      <c r="E8" s="6">
        <v>47.7</v>
      </c>
      <c r="F8" s="4" t="s">
        <v>0</v>
      </c>
      <c r="G8" s="4" t="s">
        <v>28</v>
      </c>
      <c r="H8" s="4" t="s">
        <v>0</v>
      </c>
      <c r="I8" s="17" t="s">
        <v>324</v>
      </c>
      <c r="J8" s="5" t="s">
        <v>15</v>
      </c>
      <c r="K8" s="4">
        <v>1</v>
      </c>
      <c r="L8" s="3">
        <v>1.08</v>
      </c>
      <c r="M8" s="19">
        <v>13.4</v>
      </c>
      <c r="N8" s="3">
        <v>1.3140000000000001</v>
      </c>
      <c r="O8" s="4" t="s">
        <v>11</v>
      </c>
      <c r="P8" s="33">
        <v>0.91949999999999998</v>
      </c>
      <c r="Q8" s="3">
        <v>1500</v>
      </c>
      <c r="R8" s="2" t="s">
        <v>190</v>
      </c>
      <c r="S8" s="2" t="s">
        <v>145</v>
      </c>
      <c r="T8" s="3" t="s">
        <v>145</v>
      </c>
      <c r="U8" s="3" t="s">
        <v>292</v>
      </c>
      <c r="V8" s="4" t="s">
        <v>204</v>
      </c>
      <c r="W8" s="4" t="s">
        <v>204</v>
      </c>
      <c r="X8" s="4">
        <v>5.1559999999999997</v>
      </c>
      <c r="Y8" s="4" t="s">
        <v>145</v>
      </c>
      <c r="Z8" s="4" t="s">
        <v>150</v>
      </c>
      <c r="AA8" s="4" t="s">
        <v>272</v>
      </c>
      <c r="AB8" s="4">
        <v>92</v>
      </c>
      <c r="AC8" s="3">
        <v>900</v>
      </c>
      <c r="AD8" s="4" t="s">
        <v>343</v>
      </c>
      <c r="AE8" s="7">
        <v>0</v>
      </c>
      <c r="AF8" s="7">
        <v>0</v>
      </c>
      <c r="AG8" s="4">
        <v>0</v>
      </c>
      <c r="AH8" s="4">
        <v>24</v>
      </c>
      <c r="AI8" s="4">
        <v>100</v>
      </c>
      <c r="AJ8" s="4" t="s">
        <v>64</v>
      </c>
      <c r="AK8" s="4" t="s">
        <v>0</v>
      </c>
      <c r="AL8" s="4" t="s">
        <v>145</v>
      </c>
      <c r="AM8" s="28" t="s">
        <v>387</v>
      </c>
      <c r="AN8" s="3">
        <v>1.04</v>
      </c>
      <c r="AO8" s="3">
        <v>0.13700000000000001</v>
      </c>
      <c r="AP8" s="8">
        <v>0.36699999999999999</v>
      </c>
      <c r="AQ8" s="3">
        <v>0.41599999999999998</v>
      </c>
      <c r="AR8" s="3">
        <v>1.1759999999999999</v>
      </c>
      <c r="AS8" s="3">
        <v>1.5920000000000001</v>
      </c>
      <c r="AT8" s="3">
        <v>0.02</v>
      </c>
      <c r="AU8" s="3">
        <v>0.41</v>
      </c>
      <c r="AV8" s="3">
        <v>0.371</v>
      </c>
      <c r="AW8" s="3">
        <v>1.2889999999999999</v>
      </c>
    </row>
    <row r="9" spans="1:49" x14ac:dyDescent="0.2">
      <c r="A9" s="4" t="s">
        <v>16</v>
      </c>
      <c r="B9" s="4" t="s">
        <v>154</v>
      </c>
      <c r="C9" s="6">
        <v>6.87</v>
      </c>
      <c r="D9" s="6">
        <v>36.4</v>
      </c>
      <c r="E9" s="6">
        <v>47.7</v>
      </c>
      <c r="F9" s="4" t="s">
        <v>0</v>
      </c>
      <c r="G9" s="4" t="s">
        <v>28</v>
      </c>
      <c r="H9" s="4" t="s">
        <v>0</v>
      </c>
      <c r="I9" s="17" t="s">
        <v>324</v>
      </c>
      <c r="J9" s="4" t="s">
        <v>307</v>
      </c>
      <c r="K9" s="4">
        <v>2</v>
      </c>
      <c r="L9" s="3">
        <v>0.95</v>
      </c>
      <c r="M9" s="19">
        <v>24</v>
      </c>
      <c r="N9" s="3">
        <v>1.3140000000000001</v>
      </c>
      <c r="O9" s="4" t="s">
        <v>11</v>
      </c>
      <c r="P9" s="34">
        <v>0.52380000000000004</v>
      </c>
      <c r="Q9" s="3">
        <v>1500</v>
      </c>
      <c r="R9" s="2" t="s">
        <v>190</v>
      </c>
      <c r="S9" s="2" t="s">
        <v>145</v>
      </c>
      <c r="T9" s="3" t="s">
        <v>145</v>
      </c>
      <c r="U9" s="3" t="s">
        <v>292</v>
      </c>
      <c r="V9" s="4" t="s">
        <v>205</v>
      </c>
      <c r="W9" s="4" t="s">
        <v>205</v>
      </c>
      <c r="X9" s="4">
        <v>2.48</v>
      </c>
      <c r="Y9" s="4" t="s">
        <v>145</v>
      </c>
      <c r="Z9" s="4" t="s">
        <v>0</v>
      </c>
      <c r="AA9" s="4" t="s">
        <v>272</v>
      </c>
      <c r="AB9" s="4" t="s">
        <v>1</v>
      </c>
      <c r="AC9" s="3">
        <v>900</v>
      </c>
      <c r="AD9" s="4" t="s">
        <v>344</v>
      </c>
      <c r="AE9" s="7">
        <v>1</v>
      </c>
      <c r="AF9" s="7">
        <v>0</v>
      </c>
      <c r="AG9" s="4">
        <v>0</v>
      </c>
      <c r="AH9" s="4">
        <v>25</v>
      </c>
      <c r="AI9" s="4">
        <v>100</v>
      </c>
      <c r="AJ9" s="4" t="s">
        <v>64</v>
      </c>
      <c r="AK9" s="4" t="s">
        <v>0</v>
      </c>
      <c r="AL9" s="4" t="s">
        <v>145</v>
      </c>
      <c r="AM9" s="28" t="s">
        <v>387</v>
      </c>
      <c r="AN9" s="3">
        <v>1.0760000000000001</v>
      </c>
      <c r="AO9" s="3">
        <v>0.23699999999999999</v>
      </c>
      <c r="AP9" s="8">
        <v>0.22700000000000001</v>
      </c>
      <c r="AQ9" s="3">
        <v>0.61099999999999999</v>
      </c>
      <c r="AR9" s="3">
        <v>0.46500000000000002</v>
      </c>
      <c r="AS9" s="3">
        <v>1.0760000000000001</v>
      </c>
      <c r="AT9" s="3">
        <v>0.04</v>
      </c>
      <c r="AU9" s="3">
        <v>0.28000000000000003</v>
      </c>
      <c r="AV9" s="3">
        <v>0.29799999999999999</v>
      </c>
      <c r="AW9" s="3">
        <v>1.129</v>
      </c>
    </row>
    <row r="10" spans="1:49" x14ac:dyDescent="0.2">
      <c r="A10" s="4" t="s">
        <v>4</v>
      </c>
      <c r="B10" s="4" t="s">
        <v>154</v>
      </c>
      <c r="C10" s="6">
        <v>6.8</v>
      </c>
      <c r="D10" s="6">
        <v>36.4</v>
      </c>
      <c r="E10" s="6">
        <v>47.7</v>
      </c>
      <c r="F10" s="4" t="s">
        <v>0</v>
      </c>
      <c r="G10" s="4" t="s">
        <v>28</v>
      </c>
      <c r="H10" s="4" t="s">
        <v>0</v>
      </c>
      <c r="I10" s="17" t="s">
        <v>324</v>
      </c>
      <c r="J10" s="4" t="s">
        <v>306</v>
      </c>
      <c r="K10" s="4">
        <v>2</v>
      </c>
      <c r="L10" s="3">
        <v>1.01</v>
      </c>
      <c r="M10" s="19">
        <v>24.1</v>
      </c>
      <c r="N10" s="3">
        <v>1.3140000000000001</v>
      </c>
      <c r="O10" s="4" t="s">
        <v>45</v>
      </c>
      <c r="P10" s="33">
        <v>0.73329999999999995</v>
      </c>
      <c r="Q10" s="3">
        <v>1515</v>
      </c>
      <c r="R10" s="2" t="s">
        <v>190</v>
      </c>
      <c r="S10" s="2" t="s">
        <v>145</v>
      </c>
      <c r="T10" s="3" t="s">
        <v>145</v>
      </c>
      <c r="U10" s="3" t="s">
        <v>292</v>
      </c>
      <c r="V10" s="4" t="s">
        <v>207</v>
      </c>
      <c r="W10" s="4" t="s">
        <v>207</v>
      </c>
      <c r="X10" s="4">
        <v>1.415</v>
      </c>
      <c r="Y10" s="4" t="s">
        <v>145</v>
      </c>
      <c r="Z10" s="4" t="s">
        <v>0</v>
      </c>
      <c r="AA10" s="4" t="s">
        <v>273</v>
      </c>
      <c r="AB10" s="4">
        <v>77</v>
      </c>
      <c r="AC10" s="3">
        <v>900</v>
      </c>
      <c r="AD10" s="4" t="s">
        <v>345</v>
      </c>
      <c r="AE10" s="7">
        <v>0</v>
      </c>
      <c r="AF10" s="7">
        <v>0</v>
      </c>
      <c r="AG10" s="4">
        <v>0</v>
      </c>
      <c r="AH10" s="4">
        <v>218</v>
      </c>
      <c r="AI10" s="4">
        <v>100</v>
      </c>
      <c r="AJ10" s="4" t="s">
        <v>64</v>
      </c>
      <c r="AK10" s="4" t="s">
        <v>0</v>
      </c>
      <c r="AL10" s="4" t="s">
        <v>145</v>
      </c>
      <c r="AM10" s="28" t="s">
        <v>387</v>
      </c>
      <c r="AN10" s="3">
        <v>1.0549999999999999</v>
      </c>
      <c r="AO10" s="3">
        <v>0.26300000000000001</v>
      </c>
      <c r="AP10" s="8">
        <v>0.26700000000000002</v>
      </c>
      <c r="AQ10" s="3">
        <v>0.45300000000000001</v>
      </c>
      <c r="AR10" s="3">
        <v>0.55000000000000004</v>
      </c>
      <c r="AS10" s="3">
        <v>1.0029999999999999</v>
      </c>
      <c r="AT10" s="3">
        <v>0.08</v>
      </c>
      <c r="AU10" s="3">
        <v>0.39</v>
      </c>
      <c r="AV10" s="3">
        <v>0.316</v>
      </c>
      <c r="AW10" s="3">
        <v>0.92200000000000004</v>
      </c>
    </row>
    <row r="11" spans="1:49" x14ac:dyDescent="0.2">
      <c r="A11" s="4" t="s">
        <v>4</v>
      </c>
      <c r="B11" s="4" t="s">
        <v>154</v>
      </c>
      <c r="C11" s="6">
        <v>6.8</v>
      </c>
      <c r="D11" s="6">
        <v>36.4</v>
      </c>
      <c r="E11" s="6">
        <v>47.7</v>
      </c>
      <c r="F11" s="4" t="s">
        <v>0</v>
      </c>
      <c r="G11" s="4" t="s">
        <v>28</v>
      </c>
      <c r="H11" s="4" t="s">
        <v>172</v>
      </c>
      <c r="I11" s="17" t="s">
        <v>324</v>
      </c>
      <c r="J11" s="5" t="s">
        <v>15</v>
      </c>
      <c r="K11" s="4">
        <v>1</v>
      </c>
      <c r="L11" s="3">
        <v>0.99</v>
      </c>
      <c r="M11" s="19">
        <v>16.8</v>
      </c>
      <c r="N11" s="3">
        <v>1.3140000000000001</v>
      </c>
      <c r="O11" s="4" t="s">
        <v>45</v>
      </c>
      <c r="P11" s="34">
        <v>0.87119999999999997</v>
      </c>
      <c r="Q11" s="3">
        <v>1515</v>
      </c>
      <c r="R11" s="2" t="s">
        <v>190</v>
      </c>
      <c r="S11" s="2" t="s">
        <v>145</v>
      </c>
      <c r="T11" s="3" t="s">
        <v>145</v>
      </c>
      <c r="U11" s="3" t="s">
        <v>292</v>
      </c>
      <c r="V11" s="4" t="s">
        <v>208</v>
      </c>
      <c r="W11" s="4" t="s">
        <v>208</v>
      </c>
      <c r="X11" s="4">
        <v>1.59</v>
      </c>
      <c r="Y11" s="4" t="s">
        <v>145</v>
      </c>
      <c r="Z11" s="4" t="s">
        <v>0</v>
      </c>
      <c r="AA11" s="4" t="s">
        <v>273</v>
      </c>
      <c r="AB11" s="4">
        <v>77</v>
      </c>
      <c r="AC11" s="3">
        <v>900</v>
      </c>
      <c r="AD11" s="4" t="s">
        <v>345</v>
      </c>
      <c r="AE11" s="7">
        <v>0</v>
      </c>
      <c r="AF11" s="7">
        <v>0</v>
      </c>
      <c r="AG11" s="4">
        <v>0</v>
      </c>
      <c r="AH11" s="4">
        <v>258</v>
      </c>
      <c r="AI11" s="4">
        <v>100</v>
      </c>
      <c r="AJ11" s="4" t="s">
        <v>64</v>
      </c>
      <c r="AK11" s="4" t="s">
        <v>0</v>
      </c>
      <c r="AL11" s="4" t="s">
        <v>145</v>
      </c>
      <c r="AM11" s="28" t="s">
        <v>387</v>
      </c>
      <c r="AN11" s="3">
        <v>1.0660000000000001</v>
      </c>
      <c r="AO11" s="3">
        <v>0.21</v>
      </c>
      <c r="AP11" s="8">
        <v>0.19700000000000001</v>
      </c>
      <c r="AQ11" s="3">
        <v>0.53500000000000003</v>
      </c>
      <c r="AR11" s="3">
        <v>0.69</v>
      </c>
      <c r="AS11" s="3">
        <v>1.2250000000000001</v>
      </c>
      <c r="AT11" s="3">
        <v>0.05</v>
      </c>
      <c r="AU11" s="3">
        <v>0.42</v>
      </c>
      <c r="AV11" s="3">
        <v>0.35199999999999998</v>
      </c>
      <c r="AW11" s="3">
        <v>1.105</v>
      </c>
    </row>
    <row r="12" spans="1:49" x14ac:dyDescent="0.2">
      <c r="A12" s="4" t="s">
        <v>16</v>
      </c>
      <c r="B12" s="4" t="s">
        <v>154</v>
      </c>
      <c r="C12" s="6">
        <v>6.87</v>
      </c>
      <c r="D12" s="6">
        <v>36.4</v>
      </c>
      <c r="E12" s="6">
        <v>47.7</v>
      </c>
      <c r="F12" s="4" t="s">
        <v>0</v>
      </c>
      <c r="G12" s="4" t="s">
        <v>44</v>
      </c>
      <c r="H12" s="4" t="s">
        <v>0</v>
      </c>
      <c r="I12" s="17" t="s">
        <v>325</v>
      </c>
      <c r="J12" s="4" t="s">
        <v>308</v>
      </c>
      <c r="K12" s="4">
        <v>2</v>
      </c>
      <c r="L12" s="3">
        <v>0.71499999999999997</v>
      </c>
      <c r="M12" s="19">
        <v>24.2</v>
      </c>
      <c r="N12" s="3">
        <v>0.85899999999999999</v>
      </c>
      <c r="O12" s="4" t="s">
        <v>11</v>
      </c>
      <c r="P12" s="33">
        <v>0.3896</v>
      </c>
      <c r="Q12" s="3">
        <v>1500</v>
      </c>
      <c r="R12" s="2" t="s">
        <v>190</v>
      </c>
      <c r="S12" s="2" t="s">
        <v>145</v>
      </c>
      <c r="T12" s="3" t="s">
        <v>145</v>
      </c>
      <c r="U12" s="3" t="s">
        <v>292</v>
      </c>
      <c r="V12" s="4" t="s">
        <v>209</v>
      </c>
      <c r="W12" s="5" t="s">
        <v>210</v>
      </c>
      <c r="X12" s="4">
        <v>4.6150000000000002</v>
      </c>
      <c r="Y12" s="4" t="s">
        <v>145</v>
      </c>
      <c r="Z12" s="4" t="s">
        <v>0</v>
      </c>
      <c r="AA12" s="4" t="s">
        <v>272</v>
      </c>
      <c r="AB12" s="4">
        <v>1</v>
      </c>
      <c r="AC12" s="3">
        <v>900</v>
      </c>
      <c r="AD12" s="4" t="s">
        <v>346</v>
      </c>
      <c r="AE12" s="7">
        <v>11</v>
      </c>
      <c r="AF12" s="7">
        <v>3</v>
      </c>
      <c r="AG12" s="4">
        <v>0</v>
      </c>
      <c r="AH12" s="4">
        <v>13</v>
      </c>
      <c r="AI12" s="4">
        <v>100</v>
      </c>
      <c r="AJ12" s="4" t="s">
        <v>64</v>
      </c>
      <c r="AK12" s="4" t="s">
        <v>0</v>
      </c>
      <c r="AL12" s="4" t="s">
        <v>145</v>
      </c>
      <c r="AM12" s="28" t="s">
        <v>387</v>
      </c>
      <c r="AN12" s="3">
        <v>1.038</v>
      </c>
      <c r="AO12" s="3">
        <v>0.193</v>
      </c>
      <c r="AP12" s="8">
        <v>0.26600000000000001</v>
      </c>
      <c r="AQ12" s="3">
        <v>0.65900000000000003</v>
      </c>
      <c r="AR12" s="3">
        <v>0.41499999999999998</v>
      </c>
      <c r="AS12" s="3">
        <v>1.0740000000000001</v>
      </c>
      <c r="AT12" s="3">
        <v>0.06</v>
      </c>
      <c r="AU12" s="3">
        <v>0.39</v>
      </c>
      <c r="AV12" s="3">
        <v>0.27100000000000002</v>
      </c>
      <c r="AW12" s="3">
        <v>0.89500000000000002</v>
      </c>
    </row>
    <row r="13" spans="1:49" x14ac:dyDescent="0.2">
      <c r="A13" s="4" t="s">
        <v>16</v>
      </c>
      <c r="B13" s="4" t="s">
        <v>154</v>
      </c>
      <c r="C13" s="6">
        <v>6.87</v>
      </c>
      <c r="D13" s="6">
        <v>36.4</v>
      </c>
      <c r="E13" s="6">
        <v>47.7</v>
      </c>
      <c r="F13" s="4" t="s">
        <v>0</v>
      </c>
      <c r="G13" s="4" t="s">
        <v>50</v>
      </c>
      <c r="H13" s="4" t="s">
        <v>0</v>
      </c>
      <c r="I13" s="17" t="s">
        <v>326</v>
      </c>
      <c r="J13" s="4" t="s">
        <v>29</v>
      </c>
      <c r="K13" s="4">
        <v>3</v>
      </c>
      <c r="L13" s="3">
        <v>0.91</v>
      </c>
      <c r="M13" s="19">
        <v>20.3</v>
      </c>
      <c r="N13" s="3">
        <v>0.85899999999999999</v>
      </c>
      <c r="O13" s="4" t="s">
        <v>11</v>
      </c>
      <c r="P13" s="34">
        <v>0.42220000000000002</v>
      </c>
      <c r="Q13" s="3">
        <v>1500</v>
      </c>
      <c r="R13" s="2" t="s">
        <v>190</v>
      </c>
      <c r="S13" s="2" t="s">
        <v>145</v>
      </c>
      <c r="T13" s="3" t="s">
        <v>145</v>
      </c>
      <c r="U13" s="3" t="s">
        <v>292</v>
      </c>
      <c r="V13" s="4" t="s">
        <v>209</v>
      </c>
      <c r="W13" s="5" t="s">
        <v>210</v>
      </c>
      <c r="X13" s="4">
        <v>4.6150000000000002</v>
      </c>
      <c r="Y13" s="4" t="s">
        <v>145</v>
      </c>
      <c r="Z13" s="4" t="s">
        <v>0</v>
      </c>
      <c r="AA13" s="4" t="s">
        <v>272</v>
      </c>
      <c r="AB13" s="4">
        <v>117</v>
      </c>
      <c r="AC13" s="3">
        <v>900</v>
      </c>
      <c r="AD13" s="4" t="s">
        <v>346</v>
      </c>
      <c r="AE13" s="7">
        <v>11</v>
      </c>
      <c r="AF13" s="7">
        <v>3</v>
      </c>
      <c r="AG13" s="4">
        <v>0</v>
      </c>
      <c r="AH13" s="4">
        <v>27</v>
      </c>
      <c r="AI13" s="4">
        <v>200</v>
      </c>
      <c r="AJ13" s="4" t="s">
        <v>64</v>
      </c>
      <c r="AK13" s="4" t="s">
        <v>0</v>
      </c>
      <c r="AL13" s="4" t="s">
        <v>145</v>
      </c>
      <c r="AM13" s="28" t="s">
        <v>387</v>
      </c>
      <c r="AN13" s="3">
        <v>1.0740000000000001</v>
      </c>
      <c r="AO13" s="3">
        <v>0.23899999999999999</v>
      </c>
      <c r="AP13" s="8">
        <v>0.28599999999999998</v>
      </c>
      <c r="AQ13" s="3">
        <v>0.438</v>
      </c>
      <c r="AR13" s="3">
        <v>0.57899999999999996</v>
      </c>
      <c r="AS13" s="3">
        <v>1.0169999999999999</v>
      </c>
      <c r="AT13" s="3">
        <v>0.01</v>
      </c>
      <c r="AU13" s="3">
        <v>0.41</v>
      </c>
      <c r="AV13" s="3">
        <v>0.29399999999999998</v>
      </c>
      <c r="AW13" s="3">
        <v>1.131</v>
      </c>
    </row>
    <row r="14" spans="1:49" x14ac:dyDescent="0.2">
      <c r="A14" s="4" t="s">
        <v>16</v>
      </c>
      <c r="B14" s="4" t="s">
        <v>154</v>
      </c>
      <c r="C14" s="6">
        <v>6.87</v>
      </c>
      <c r="D14" s="6">
        <v>36.4</v>
      </c>
      <c r="E14" s="6">
        <v>47.7</v>
      </c>
      <c r="F14" s="4" t="s">
        <v>0</v>
      </c>
      <c r="G14" s="4" t="s">
        <v>28</v>
      </c>
      <c r="H14" s="4" t="s">
        <v>0</v>
      </c>
      <c r="I14" s="17" t="s">
        <v>324</v>
      </c>
      <c r="J14" s="5" t="s">
        <v>15</v>
      </c>
      <c r="K14" s="4">
        <v>3</v>
      </c>
      <c r="L14" s="3">
        <v>0.98</v>
      </c>
      <c r="M14" s="19">
        <v>17.2</v>
      </c>
      <c r="N14" s="3">
        <v>1.3140000000000001</v>
      </c>
      <c r="O14" s="4" t="s">
        <v>11</v>
      </c>
      <c r="P14" s="33">
        <v>1.0321</v>
      </c>
      <c r="Q14" s="3">
        <v>1500</v>
      </c>
      <c r="R14" s="2" t="s">
        <v>190</v>
      </c>
      <c r="S14" s="2" t="s">
        <v>145</v>
      </c>
      <c r="T14" s="3" t="s">
        <v>145</v>
      </c>
      <c r="U14" s="3" t="s">
        <v>292</v>
      </c>
      <c r="V14" s="4" t="s">
        <v>204</v>
      </c>
      <c r="W14" s="4" t="s">
        <v>204</v>
      </c>
      <c r="X14" s="4">
        <v>5.1559999999999997</v>
      </c>
      <c r="Y14" s="4" t="s">
        <v>145</v>
      </c>
      <c r="Z14" s="4" t="s">
        <v>150</v>
      </c>
      <c r="AA14" s="4" t="s">
        <v>272</v>
      </c>
      <c r="AB14" s="4">
        <v>97</v>
      </c>
      <c r="AC14" s="3">
        <v>900</v>
      </c>
      <c r="AD14" s="4" t="s">
        <v>347</v>
      </c>
      <c r="AE14" s="7">
        <v>0</v>
      </c>
      <c r="AF14" s="7">
        <v>0</v>
      </c>
      <c r="AG14" s="4">
        <v>1</v>
      </c>
      <c r="AH14" s="4">
        <v>112</v>
      </c>
      <c r="AI14" s="4">
        <v>200</v>
      </c>
      <c r="AJ14" s="4" t="s">
        <v>46</v>
      </c>
      <c r="AK14" s="4" t="s">
        <v>0</v>
      </c>
      <c r="AL14" s="4" t="s">
        <v>145</v>
      </c>
      <c r="AM14" s="28" t="s">
        <v>387</v>
      </c>
      <c r="AN14" s="3">
        <v>1.0189999999999999</v>
      </c>
      <c r="AO14" s="3">
        <v>0.11899999999999999</v>
      </c>
      <c r="AP14" s="8" t="s">
        <v>1</v>
      </c>
      <c r="AQ14" s="3">
        <v>0.36599999999999999</v>
      </c>
      <c r="AR14" s="3">
        <v>1.26</v>
      </c>
      <c r="AS14" s="3">
        <v>1.6259999999999999</v>
      </c>
      <c r="AT14" s="3" t="s">
        <v>1</v>
      </c>
      <c r="AU14" s="3" t="s">
        <v>1</v>
      </c>
      <c r="AV14" s="3" t="s">
        <v>1</v>
      </c>
      <c r="AW14" s="3" t="s">
        <v>1</v>
      </c>
    </row>
    <row r="15" spans="1:49" x14ac:dyDescent="0.2">
      <c r="A15" s="4" t="s">
        <v>16</v>
      </c>
      <c r="B15" s="4" t="s">
        <v>154</v>
      </c>
      <c r="C15" s="6">
        <v>6.87</v>
      </c>
      <c r="D15" s="6">
        <v>36.4</v>
      </c>
      <c r="E15" s="6">
        <v>47.7</v>
      </c>
      <c r="F15" s="4" t="s">
        <v>0</v>
      </c>
      <c r="G15" s="4" t="s">
        <v>28</v>
      </c>
      <c r="H15" s="4" t="s">
        <v>173</v>
      </c>
      <c r="I15" s="17" t="s">
        <v>324</v>
      </c>
      <c r="J15" s="5" t="s">
        <v>15</v>
      </c>
      <c r="K15" s="4">
        <v>3</v>
      </c>
      <c r="L15" s="3">
        <v>0.84499999999999997</v>
      </c>
      <c r="M15" s="19">
        <v>19.7</v>
      </c>
      <c r="N15" s="3">
        <v>1.3140000000000001</v>
      </c>
      <c r="O15" s="4" t="s">
        <v>11</v>
      </c>
      <c r="P15" s="34">
        <v>0.8</v>
      </c>
      <c r="Q15" s="3">
        <v>1515</v>
      </c>
      <c r="R15" s="2" t="s">
        <v>190</v>
      </c>
      <c r="S15" s="2" t="s">
        <v>145</v>
      </c>
      <c r="T15" s="3" t="s">
        <v>145</v>
      </c>
      <c r="U15" s="3" t="s">
        <v>292</v>
      </c>
      <c r="V15" s="4" t="s">
        <v>201</v>
      </c>
      <c r="W15" s="4" t="s">
        <v>201</v>
      </c>
      <c r="X15" s="4">
        <v>9.7189999999999994</v>
      </c>
      <c r="Y15" s="4" t="s">
        <v>145</v>
      </c>
      <c r="Z15" s="4" t="s">
        <v>0</v>
      </c>
      <c r="AA15" s="4" t="s">
        <v>272</v>
      </c>
      <c r="AB15" s="4">
        <v>41</v>
      </c>
      <c r="AC15" s="3">
        <v>900</v>
      </c>
      <c r="AD15" s="4" t="s">
        <v>342</v>
      </c>
      <c r="AE15" s="7">
        <v>0</v>
      </c>
      <c r="AF15" s="7">
        <v>0</v>
      </c>
      <c r="AG15" s="4">
        <v>0</v>
      </c>
      <c r="AH15" s="4">
        <v>181</v>
      </c>
      <c r="AI15" s="4">
        <v>200</v>
      </c>
      <c r="AJ15" s="4" t="s">
        <v>64</v>
      </c>
      <c r="AK15" s="4" t="s">
        <v>0</v>
      </c>
      <c r="AL15" s="4" t="s">
        <v>145</v>
      </c>
      <c r="AM15" s="28" t="s">
        <v>387</v>
      </c>
      <c r="AN15" s="3">
        <v>1.048</v>
      </c>
      <c r="AO15" s="3">
        <v>0.13600000000000001</v>
      </c>
      <c r="AP15" s="8">
        <v>0.27700000000000002</v>
      </c>
      <c r="AQ15" s="3">
        <v>0.53100000000000003</v>
      </c>
      <c r="AR15" s="3">
        <v>1.052</v>
      </c>
      <c r="AS15" s="3">
        <v>1.583</v>
      </c>
      <c r="AT15" s="3">
        <v>0.05</v>
      </c>
      <c r="AU15" s="3">
        <v>0.43</v>
      </c>
      <c r="AV15" s="3" t="s">
        <v>1</v>
      </c>
      <c r="AW15" s="3" t="s">
        <v>1</v>
      </c>
    </row>
    <row r="16" spans="1:49" x14ac:dyDescent="0.2">
      <c r="A16" s="4" t="s">
        <v>16</v>
      </c>
      <c r="B16" s="4" t="s">
        <v>154</v>
      </c>
      <c r="C16" s="6">
        <v>6.87</v>
      </c>
      <c r="D16" s="6">
        <v>36.4</v>
      </c>
      <c r="E16" s="6">
        <v>47.7</v>
      </c>
      <c r="F16" s="4" t="s">
        <v>0</v>
      </c>
      <c r="G16" s="4" t="s">
        <v>28</v>
      </c>
      <c r="H16" s="4" t="s">
        <v>173</v>
      </c>
      <c r="I16" s="17" t="s">
        <v>324</v>
      </c>
      <c r="J16" s="5" t="s">
        <v>15</v>
      </c>
      <c r="K16" s="4">
        <v>2</v>
      </c>
      <c r="L16" s="3">
        <v>0.78</v>
      </c>
      <c r="M16" s="19">
        <v>24.8</v>
      </c>
      <c r="N16" s="3">
        <v>1.3140000000000001</v>
      </c>
      <c r="O16" s="4" t="s">
        <v>11</v>
      </c>
      <c r="P16" s="33">
        <v>0.64</v>
      </c>
      <c r="Q16" s="3">
        <v>1475</v>
      </c>
      <c r="R16" s="2" t="s">
        <v>192</v>
      </c>
      <c r="S16" s="2" t="s">
        <v>145</v>
      </c>
      <c r="T16" s="3" t="s">
        <v>145</v>
      </c>
      <c r="U16" s="3" t="s">
        <v>292</v>
      </c>
      <c r="V16" s="4" t="s">
        <v>201</v>
      </c>
      <c r="W16" s="4" t="s">
        <v>201</v>
      </c>
      <c r="X16" s="4">
        <v>9.7010000000000005</v>
      </c>
      <c r="Y16" s="4" t="s">
        <v>145</v>
      </c>
      <c r="Z16" s="4" t="s">
        <v>0</v>
      </c>
      <c r="AA16" s="4" t="s">
        <v>272</v>
      </c>
      <c r="AB16" s="4">
        <v>41</v>
      </c>
      <c r="AC16" s="3">
        <v>900</v>
      </c>
      <c r="AD16" s="4" t="s">
        <v>342</v>
      </c>
      <c r="AE16" s="7">
        <v>0</v>
      </c>
      <c r="AF16" s="7">
        <v>0</v>
      </c>
      <c r="AG16" s="4">
        <v>0</v>
      </c>
      <c r="AH16" s="4">
        <v>183</v>
      </c>
      <c r="AI16" s="4">
        <v>200</v>
      </c>
      <c r="AJ16" s="4" t="s">
        <v>64</v>
      </c>
      <c r="AK16" s="4" t="s">
        <v>0</v>
      </c>
      <c r="AL16" s="4" t="s">
        <v>145</v>
      </c>
      <c r="AM16" s="28" t="s">
        <v>387</v>
      </c>
      <c r="AN16" s="3">
        <v>1.0649999999999999</v>
      </c>
      <c r="AO16" s="3">
        <v>0.13300000000000001</v>
      </c>
      <c r="AP16" s="8">
        <v>0.218</v>
      </c>
      <c r="AQ16" s="3">
        <v>0.63400000000000001</v>
      </c>
      <c r="AR16" s="3">
        <v>1.0640000000000001</v>
      </c>
      <c r="AS16" s="3">
        <v>1.698</v>
      </c>
      <c r="AT16" s="3">
        <v>-0.01</v>
      </c>
      <c r="AU16" s="3">
        <v>0.38</v>
      </c>
      <c r="AV16" s="3" t="s">
        <v>1</v>
      </c>
      <c r="AW16" s="3" t="s">
        <v>1</v>
      </c>
    </row>
    <row r="17" spans="1:49" x14ac:dyDescent="0.2">
      <c r="A17" s="4" t="s">
        <v>16</v>
      </c>
      <c r="B17" s="4" t="s">
        <v>154</v>
      </c>
      <c r="C17" s="6">
        <v>6.87</v>
      </c>
      <c r="D17" s="6">
        <v>36.4</v>
      </c>
      <c r="E17" s="6">
        <v>47.7</v>
      </c>
      <c r="F17" s="4" t="s">
        <v>0</v>
      </c>
      <c r="G17" s="4" t="s">
        <v>50</v>
      </c>
      <c r="H17" s="4" t="s">
        <v>0</v>
      </c>
      <c r="I17" s="17" t="s">
        <v>327</v>
      </c>
      <c r="J17" s="5" t="s">
        <v>310</v>
      </c>
      <c r="K17" s="4">
        <v>2</v>
      </c>
      <c r="L17" s="3">
        <v>0.69</v>
      </c>
      <c r="M17" s="19">
        <v>26.4</v>
      </c>
      <c r="N17" s="3">
        <v>0.85899999999999999</v>
      </c>
      <c r="O17" s="4" t="s">
        <v>11</v>
      </c>
      <c r="P17" s="34">
        <v>0.65629999999999999</v>
      </c>
      <c r="Q17" s="3">
        <v>1500</v>
      </c>
      <c r="R17" s="2" t="s">
        <v>190</v>
      </c>
      <c r="S17" s="2" t="s">
        <v>145</v>
      </c>
      <c r="T17" s="3" t="s">
        <v>145</v>
      </c>
      <c r="U17" s="3" t="s">
        <v>292</v>
      </c>
      <c r="V17" s="4" t="s">
        <v>211</v>
      </c>
      <c r="W17" s="4" t="s">
        <v>211</v>
      </c>
      <c r="X17" s="4">
        <v>3.4910000000000001</v>
      </c>
      <c r="Y17" s="4" t="s">
        <v>145</v>
      </c>
      <c r="Z17" s="4" t="s">
        <v>0</v>
      </c>
      <c r="AA17" s="4" t="s">
        <v>272</v>
      </c>
      <c r="AB17" s="4">
        <v>41</v>
      </c>
      <c r="AC17" s="3">
        <v>900</v>
      </c>
      <c r="AD17" s="4" t="s">
        <v>348</v>
      </c>
      <c r="AE17" s="7">
        <v>4</v>
      </c>
      <c r="AF17" s="7">
        <v>0</v>
      </c>
      <c r="AG17" s="4">
        <v>0</v>
      </c>
      <c r="AH17" s="4">
        <v>19</v>
      </c>
      <c r="AI17" s="4">
        <v>200</v>
      </c>
      <c r="AJ17" s="4" t="s">
        <v>46</v>
      </c>
      <c r="AK17" s="4" t="s">
        <v>0</v>
      </c>
      <c r="AL17" s="4" t="s">
        <v>145</v>
      </c>
      <c r="AM17" s="28" t="s">
        <v>387</v>
      </c>
      <c r="AN17" s="3">
        <v>1.042</v>
      </c>
      <c r="AO17" s="3">
        <v>0.214</v>
      </c>
      <c r="AP17" s="8">
        <v>0.32</v>
      </c>
      <c r="AQ17" s="3">
        <v>0.41799999999999998</v>
      </c>
      <c r="AR17" s="3">
        <v>0.79700000000000004</v>
      </c>
      <c r="AS17" s="3">
        <v>1.2150000000000001</v>
      </c>
      <c r="AT17" s="3">
        <v>0.06</v>
      </c>
      <c r="AU17" s="3">
        <v>0.39</v>
      </c>
      <c r="AV17" s="3" t="s">
        <v>1</v>
      </c>
      <c r="AW17" s="3" t="s">
        <v>1</v>
      </c>
    </row>
    <row r="18" spans="1:49" x14ac:dyDescent="0.2">
      <c r="A18" s="4" t="s">
        <v>16</v>
      </c>
      <c r="B18" s="4" t="s">
        <v>154</v>
      </c>
      <c r="C18" s="6">
        <v>6.87</v>
      </c>
      <c r="D18" s="6">
        <v>36.4</v>
      </c>
      <c r="E18" s="6">
        <v>47.7</v>
      </c>
      <c r="F18" s="4" t="s">
        <v>0</v>
      </c>
      <c r="G18" s="4" t="s">
        <v>50</v>
      </c>
      <c r="H18" s="4" t="s">
        <v>0</v>
      </c>
      <c r="I18" s="17" t="s">
        <v>325</v>
      </c>
      <c r="J18" s="4" t="s">
        <v>309</v>
      </c>
      <c r="K18" s="4">
        <v>1</v>
      </c>
      <c r="L18" s="3">
        <v>0.85</v>
      </c>
      <c r="M18" s="19">
        <v>17.5</v>
      </c>
      <c r="N18" s="3">
        <v>0.85899999999999999</v>
      </c>
      <c r="O18" s="4" t="s">
        <v>11</v>
      </c>
      <c r="P18" s="33">
        <v>0.63919999999999999</v>
      </c>
      <c r="Q18" s="3">
        <v>1500</v>
      </c>
      <c r="R18" s="2" t="s">
        <v>190</v>
      </c>
      <c r="S18" s="2" t="s">
        <v>145</v>
      </c>
      <c r="T18" s="3" t="s">
        <v>145</v>
      </c>
      <c r="U18" s="3" t="s">
        <v>292</v>
      </c>
      <c r="V18" s="4" t="s">
        <v>211</v>
      </c>
      <c r="W18" s="4" t="s">
        <v>211</v>
      </c>
      <c r="X18" s="4">
        <v>3.4910000000000001</v>
      </c>
      <c r="Y18" s="4" t="s">
        <v>145</v>
      </c>
      <c r="Z18" s="4" t="s">
        <v>0</v>
      </c>
      <c r="AA18" s="4" t="s">
        <v>272</v>
      </c>
      <c r="AB18" s="4">
        <v>1</v>
      </c>
      <c r="AC18" s="3">
        <v>900</v>
      </c>
      <c r="AD18" s="4" t="s">
        <v>348</v>
      </c>
      <c r="AE18" s="7">
        <v>4</v>
      </c>
      <c r="AF18" s="7">
        <v>0</v>
      </c>
      <c r="AG18" s="4">
        <v>0</v>
      </c>
      <c r="AH18" s="4">
        <v>19</v>
      </c>
      <c r="AI18" s="4">
        <v>200</v>
      </c>
      <c r="AJ18" s="4" t="s">
        <v>64</v>
      </c>
      <c r="AK18" s="4" t="s">
        <v>0</v>
      </c>
      <c r="AL18" s="4" t="s">
        <v>145</v>
      </c>
      <c r="AM18" s="28" t="s">
        <v>387</v>
      </c>
      <c r="AN18" s="3">
        <v>1.0469999999999999</v>
      </c>
      <c r="AO18" s="3">
        <v>0.13800000000000001</v>
      </c>
      <c r="AP18" s="8">
        <v>0.25800000000000001</v>
      </c>
      <c r="AQ18" s="3">
        <v>0.65600000000000003</v>
      </c>
      <c r="AR18" s="3">
        <v>0.80500000000000005</v>
      </c>
      <c r="AS18" s="3">
        <v>1.4610000000000001</v>
      </c>
      <c r="AT18" s="3">
        <v>0.05</v>
      </c>
      <c r="AU18" s="3">
        <v>0.54</v>
      </c>
      <c r="AV18" s="3" t="s">
        <v>1</v>
      </c>
      <c r="AW18" s="3" t="s">
        <v>1</v>
      </c>
    </row>
    <row r="19" spans="1:49" x14ac:dyDescent="0.2">
      <c r="A19" s="4" t="s">
        <v>16</v>
      </c>
      <c r="B19" s="4" t="s">
        <v>154</v>
      </c>
      <c r="C19" s="6">
        <v>6.87</v>
      </c>
      <c r="D19" s="6">
        <v>36.4</v>
      </c>
      <c r="E19" s="6">
        <v>47.7</v>
      </c>
      <c r="F19" s="4" t="s">
        <v>0</v>
      </c>
      <c r="G19" s="4" t="s">
        <v>50</v>
      </c>
      <c r="H19" s="4" t="s">
        <v>174</v>
      </c>
      <c r="I19" s="17" t="s">
        <v>324</v>
      </c>
      <c r="J19" s="5" t="s">
        <v>15</v>
      </c>
      <c r="K19" s="4">
        <v>6</v>
      </c>
      <c r="L19" s="3">
        <v>1.01</v>
      </c>
      <c r="M19" s="19">
        <v>6.5</v>
      </c>
      <c r="N19" s="3">
        <v>0.85899999999999999</v>
      </c>
      <c r="O19" s="4" t="s">
        <v>11</v>
      </c>
      <c r="P19" s="34">
        <v>0.6</v>
      </c>
      <c r="Q19" s="3">
        <v>1500</v>
      </c>
      <c r="R19" s="2" t="s">
        <v>190</v>
      </c>
      <c r="S19" s="2" t="s">
        <v>145</v>
      </c>
      <c r="T19" s="3" t="s">
        <v>145</v>
      </c>
      <c r="U19" s="3" t="s">
        <v>292</v>
      </c>
      <c r="V19" s="4" t="s">
        <v>211</v>
      </c>
      <c r="W19" s="4" t="s">
        <v>211</v>
      </c>
      <c r="X19" s="4">
        <v>3.4910000000000001</v>
      </c>
      <c r="Y19" s="4" t="s">
        <v>145</v>
      </c>
      <c r="Z19" s="4" t="s">
        <v>0</v>
      </c>
      <c r="AA19" s="4" t="s">
        <v>272</v>
      </c>
      <c r="AB19" s="4">
        <v>222</v>
      </c>
      <c r="AC19" s="3">
        <v>900</v>
      </c>
      <c r="AD19" s="4" t="s">
        <v>349</v>
      </c>
      <c r="AE19" s="7">
        <v>4</v>
      </c>
      <c r="AF19" s="7">
        <v>0</v>
      </c>
      <c r="AG19" s="4">
        <v>0</v>
      </c>
      <c r="AH19" s="4">
        <v>23</v>
      </c>
      <c r="AI19" s="4">
        <v>200</v>
      </c>
      <c r="AJ19" s="4" t="s">
        <v>64</v>
      </c>
      <c r="AK19" s="4" t="s">
        <v>0</v>
      </c>
      <c r="AL19" s="4" t="s">
        <v>145</v>
      </c>
      <c r="AM19" s="28" t="s">
        <v>386</v>
      </c>
      <c r="AN19" s="3">
        <v>1.073</v>
      </c>
      <c r="AO19" s="3">
        <v>0.129</v>
      </c>
      <c r="AP19" s="8">
        <v>0.27800000000000002</v>
      </c>
      <c r="AQ19" s="3">
        <v>0.40100000000000002</v>
      </c>
      <c r="AR19" s="3">
        <v>1.2110000000000001</v>
      </c>
      <c r="AS19" s="3">
        <v>1.6120000000000001</v>
      </c>
      <c r="AT19" s="3">
        <v>0.02</v>
      </c>
      <c r="AU19" s="3">
        <v>0.43</v>
      </c>
      <c r="AV19" s="3" t="s">
        <v>1</v>
      </c>
      <c r="AW19" s="3" t="s">
        <v>1</v>
      </c>
    </row>
    <row r="20" spans="1:49" x14ac:dyDescent="0.2">
      <c r="A20" s="4" t="s">
        <v>16</v>
      </c>
      <c r="B20" s="4" t="s">
        <v>154</v>
      </c>
      <c r="C20" s="6">
        <v>6.87</v>
      </c>
      <c r="D20" s="6">
        <v>36.4</v>
      </c>
      <c r="E20" s="6">
        <v>47.7</v>
      </c>
      <c r="F20" s="4" t="s">
        <v>0</v>
      </c>
      <c r="G20" s="4" t="s">
        <v>28</v>
      </c>
      <c r="H20" s="4" t="s">
        <v>173</v>
      </c>
      <c r="I20" s="17" t="s">
        <v>324</v>
      </c>
      <c r="J20" s="5" t="s">
        <v>15</v>
      </c>
      <c r="K20" s="4">
        <v>5</v>
      </c>
      <c r="L20" s="3">
        <v>0.755</v>
      </c>
      <c r="M20" s="19">
        <v>3.6</v>
      </c>
      <c r="N20" s="3">
        <v>1.3140000000000001</v>
      </c>
      <c r="O20" s="4" t="s">
        <v>11</v>
      </c>
      <c r="P20" s="33">
        <v>0.72089999999999999</v>
      </c>
      <c r="Q20" s="3">
        <v>1475</v>
      </c>
      <c r="R20" s="2" t="s">
        <v>192</v>
      </c>
      <c r="S20" s="2" t="s">
        <v>145</v>
      </c>
      <c r="T20" s="3" t="s">
        <v>145</v>
      </c>
      <c r="U20" s="3" t="s">
        <v>292</v>
      </c>
      <c r="V20" s="4" t="s">
        <v>201</v>
      </c>
      <c r="W20" s="4" t="s">
        <v>201</v>
      </c>
      <c r="X20" s="4">
        <v>9.7010000000000005</v>
      </c>
      <c r="Y20" s="4" t="s">
        <v>145</v>
      </c>
      <c r="Z20" s="4" t="s">
        <v>0</v>
      </c>
      <c r="AA20" s="4" t="s">
        <v>272</v>
      </c>
      <c r="AB20" s="4">
        <v>222</v>
      </c>
      <c r="AC20" s="3">
        <v>900</v>
      </c>
      <c r="AD20" s="4" t="s">
        <v>349</v>
      </c>
      <c r="AE20" s="7">
        <v>0</v>
      </c>
      <c r="AF20" s="7">
        <v>0</v>
      </c>
      <c r="AG20" s="4">
        <v>0</v>
      </c>
      <c r="AH20" s="4">
        <v>191</v>
      </c>
      <c r="AI20" s="4">
        <v>200</v>
      </c>
      <c r="AJ20" s="4" t="s">
        <v>46</v>
      </c>
      <c r="AK20" s="4" t="s">
        <v>0</v>
      </c>
      <c r="AL20" s="4" t="s">
        <v>145</v>
      </c>
      <c r="AM20" s="28" t="s">
        <v>386</v>
      </c>
      <c r="AN20" s="3">
        <v>1.0609999999999999</v>
      </c>
      <c r="AO20" s="3">
        <v>9.0999999999999998E-2</v>
      </c>
      <c r="AP20" s="8">
        <v>0.161</v>
      </c>
      <c r="AQ20" s="3">
        <v>0.72599999999999998</v>
      </c>
      <c r="AR20" s="3">
        <v>2.2189999999999999</v>
      </c>
      <c r="AS20" s="3">
        <v>2.9449999999999998</v>
      </c>
      <c r="AT20" s="3" t="s">
        <v>1</v>
      </c>
      <c r="AU20" s="3" t="s">
        <v>1</v>
      </c>
      <c r="AV20" s="3" t="s">
        <v>1</v>
      </c>
      <c r="AW20" s="3" t="s">
        <v>1</v>
      </c>
    </row>
    <row r="21" spans="1:49" x14ac:dyDescent="0.2">
      <c r="A21" s="4" t="s">
        <v>16</v>
      </c>
      <c r="B21" s="4" t="s">
        <v>154</v>
      </c>
      <c r="C21" s="6">
        <v>6.87</v>
      </c>
      <c r="D21" s="6">
        <v>36.4</v>
      </c>
      <c r="E21" s="6">
        <v>47.7</v>
      </c>
      <c r="F21" s="4" t="s">
        <v>0</v>
      </c>
      <c r="G21" s="4" t="s">
        <v>50</v>
      </c>
      <c r="H21" s="4" t="s">
        <v>0</v>
      </c>
      <c r="I21" s="17" t="s">
        <v>324</v>
      </c>
      <c r="J21" s="4" t="s">
        <v>312</v>
      </c>
      <c r="K21" s="4">
        <v>4</v>
      </c>
      <c r="L21" s="3">
        <v>1.0149999999999999</v>
      </c>
      <c r="M21" s="19">
        <v>35.299999999999997</v>
      </c>
      <c r="N21" s="3">
        <v>0.85899999999999999</v>
      </c>
      <c r="O21" s="4" t="s">
        <v>11</v>
      </c>
      <c r="P21" s="34">
        <v>0.54459999999999997</v>
      </c>
      <c r="Q21" s="3">
        <v>1500</v>
      </c>
      <c r="R21" s="2" t="s">
        <v>190</v>
      </c>
      <c r="S21" s="2" t="s">
        <v>145</v>
      </c>
      <c r="T21" s="3" t="s">
        <v>145</v>
      </c>
      <c r="U21" s="3" t="s">
        <v>292</v>
      </c>
      <c r="V21" s="4" t="s">
        <v>211</v>
      </c>
      <c r="W21" s="4" t="s">
        <v>211</v>
      </c>
      <c r="X21" s="4">
        <v>3.4910000000000001</v>
      </c>
      <c r="Y21" s="4" t="s">
        <v>145</v>
      </c>
      <c r="Z21" s="4" t="s">
        <v>0</v>
      </c>
      <c r="AA21" s="4" t="s">
        <v>273</v>
      </c>
      <c r="AB21" s="4">
        <v>1</v>
      </c>
      <c r="AC21" s="3">
        <v>900</v>
      </c>
      <c r="AD21" s="4" t="s">
        <v>350</v>
      </c>
      <c r="AE21" s="7">
        <v>4</v>
      </c>
      <c r="AF21" s="7">
        <v>0</v>
      </c>
      <c r="AG21" s="4">
        <v>0</v>
      </c>
      <c r="AH21" s="4">
        <v>25</v>
      </c>
      <c r="AI21" s="4">
        <v>200</v>
      </c>
      <c r="AJ21" s="4" t="s">
        <v>46</v>
      </c>
      <c r="AK21" s="4" t="s">
        <v>0</v>
      </c>
      <c r="AL21" s="4" t="s">
        <v>145</v>
      </c>
      <c r="AM21" s="28" t="s">
        <v>387</v>
      </c>
      <c r="AN21" s="3">
        <v>1.046</v>
      </c>
      <c r="AO21" s="3">
        <v>0.224</v>
      </c>
      <c r="AP21" s="8">
        <v>0.33</v>
      </c>
      <c r="AQ21" s="3">
        <v>0.35799999999999998</v>
      </c>
      <c r="AR21" s="3">
        <v>1.2</v>
      </c>
      <c r="AS21" s="3">
        <v>1.5580000000000001</v>
      </c>
      <c r="AT21" s="3">
        <v>0.05</v>
      </c>
      <c r="AU21" s="3">
        <v>0.33</v>
      </c>
      <c r="AV21" s="3">
        <v>0.252</v>
      </c>
      <c r="AW21" s="3">
        <v>1.081</v>
      </c>
    </row>
    <row r="22" spans="1:49" x14ac:dyDescent="0.2">
      <c r="A22" s="4" t="s">
        <v>16</v>
      </c>
      <c r="B22" s="4" t="s">
        <v>154</v>
      </c>
      <c r="C22" s="6">
        <v>6.87</v>
      </c>
      <c r="D22" s="6">
        <v>36.4</v>
      </c>
      <c r="E22" s="6">
        <v>47.7</v>
      </c>
      <c r="F22" s="4" t="s">
        <v>0</v>
      </c>
      <c r="G22" s="4" t="s">
        <v>50</v>
      </c>
      <c r="H22" s="4" t="s">
        <v>0</v>
      </c>
      <c r="I22" s="17" t="s">
        <v>324</v>
      </c>
      <c r="J22" s="4" t="s">
        <v>314</v>
      </c>
      <c r="K22" s="4">
        <v>5</v>
      </c>
      <c r="L22" s="3">
        <v>1.0149999999999999</v>
      </c>
      <c r="M22" s="19">
        <v>25.9</v>
      </c>
      <c r="N22" s="3">
        <v>0.85899999999999999</v>
      </c>
      <c r="O22" s="4" t="s">
        <v>11</v>
      </c>
      <c r="P22" s="33">
        <v>0.67330000000000001</v>
      </c>
      <c r="Q22" s="3">
        <v>1500</v>
      </c>
      <c r="R22" s="2" t="s">
        <v>190</v>
      </c>
      <c r="S22" s="2" t="s">
        <v>145</v>
      </c>
      <c r="T22" s="3" t="s">
        <v>145</v>
      </c>
      <c r="U22" s="3" t="s">
        <v>292</v>
      </c>
      <c r="V22" s="4" t="s">
        <v>211</v>
      </c>
      <c r="W22" s="4" t="s">
        <v>211</v>
      </c>
      <c r="X22" s="4">
        <v>3.4910000000000001</v>
      </c>
      <c r="Y22" s="4" t="s">
        <v>145</v>
      </c>
      <c r="Z22" s="4" t="s">
        <v>0</v>
      </c>
      <c r="AA22" s="4" t="s">
        <v>273</v>
      </c>
      <c r="AB22" s="4">
        <v>1</v>
      </c>
      <c r="AC22" s="3">
        <v>900</v>
      </c>
      <c r="AD22" s="4" t="s">
        <v>350</v>
      </c>
      <c r="AE22" s="7">
        <v>4</v>
      </c>
      <c r="AF22" s="7">
        <v>0</v>
      </c>
      <c r="AG22" s="4">
        <v>0</v>
      </c>
      <c r="AH22" s="4">
        <v>26</v>
      </c>
      <c r="AI22" s="4">
        <v>200</v>
      </c>
      <c r="AJ22" s="4" t="s">
        <v>64</v>
      </c>
      <c r="AK22" s="4" t="s">
        <v>0</v>
      </c>
      <c r="AL22" s="4" t="s">
        <v>145</v>
      </c>
      <c r="AM22" s="28" t="s">
        <v>387</v>
      </c>
      <c r="AN22" s="3">
        <v>1.06</v>
      </c>
      <c r="AO22" s="3">
        <v>0.13400000000000001</v>
      </c>
      <c r="AP22" s="8">
        <v>0.248</v>
      </c>
      <c r="AQ22" s="3">
        <v>0.57299999999999995</v>
      </c>
      <c r="AR22" s="3">
        <v>1.095</v>
      </c>
      <c r="AS22" s="3">
        <v>1.6679999999999999</v>
      </c>
      <c r="AT22" s="3" t="s">
        <v>1</v>
      </c>
      <c r="AU22" s="3" t="s">
        <v>1</v>
      </c>
      <c r="AV22" s="3" t="s">
        <v>1</v>
      </c>
      <c r="AW22" s="3" t="s">
        <v>1</v>
      </c>
    </row>
    <row r="23" spans="1:49" x14ac:dyDescent="0.2">
      <c r="A23" s="4" t="s">
        <v>16</v>
      </c>
      <c r="B23" s="4" t="s">
        <v>154</v>
      </c>
      <c r="C23" s="6">
        <v>6.87</v>
      </c>
      <c r="D23" s="6">
        <v>36.4</v>
      </c>
      <c r="E23" s="6">
        <v>47.7</v>
      </c>
      <c r="F23" s="4" t="s">
        <v>0</v>
      </c>
      <c r="G23" s="4" t="s">
        <v>50</v>
      </c>
      <c r="H23" s="4" t="s">
        <v>151</v>
      </c>
      <c r="I23" s="17" t="s">
        <v>325</v>
      </c>
      <c r="J23" s="4" t="s">
        <v>308</v>
      </c>
      <c r="K23" s="4">
        <v>9</v>
      </c>
      <c r="L23" s="3">
        <v>0.83</v>
      </c>
      <c r="M23" s="19">
        <v>17</v>
      </c>
      <c r="N23" s="3">
        <v>0.85899999999999999</v>
      </c>
      <c r="O23" s="4" t="s">
        <v>11</v>
      </c>
      <c r="P23" s="34">
        <v>0.3931</v>
      </c>
      <c r="Q23" s="3">
        <v>1500</v>
      </c>
      <c r="R23" s="2" t="s">
        <v>190</v>
      </c>
      <c r="S23" s="2" t="s">
        <v>145</v>
      </c>
      <c r="T23" s="3" t="s">
        <v>145</v>
      </c>
      <c r="U23" s="3" t="s">
        <v>292</v>
      </c>
      <c r="V23" s="4" t="s">
        <v>209</v>
      </c>
      <c r="W23" s="5" t="s">
        <v>210</v>
      </c>
      <c r="X23" s="4">
        <v>4.6150000000000002</v>
      </c>
      <c r="Y23" s="4" t="s">
        <v>145</v>
      </c>
      <c r="Z23" s="4" t="s">
        <v>0</v>
      </c>
      <c r="AA23" s="4" t="s">
        <v>272</v>
      </c>
      <c r="AB23" s="4">
        <v>41</v>
      </c>
      <c r="AC23" s="3">
        <v>900</v>
      </c>
      <c r="AD23" s="4" t="s">
        <v>351</v>
      </c>
      <c r="AE23" s="7">
        <v>11</v>
      </c>
      <c r="AF23" s="7">
        <v>3</v>
      </c>
      <c r="AG23" s="4">
        <v>0</v>
      </c>
      <c r="AH23" s="4">
        <v>57</v>
      </c>
      <c r="AI23" s="4">
        <v>200</v>
      </c>
      <c r="AJ23" s="4" t="s">
        <v>64</v>
      </c>
      <c r="AK23" s="4" t="s">
        <v>0</v>
      </c>
      <c r="AL23" s="4" t="s">
        <v>145</v>
      </c>
      <c r="AM23" s="28" t="s">
        <v>387</v>
      </c>
      <c r="AN23" s="3">
        <v>1.0880000000000001</v>
      </c>
      <c r="AO23" s="3">
        <v>0.30199999999999999</v>
      </c>
      <c r="AP23" s="8">
        <v>0.28799999999999998</v>
      </c>
      <c r="AQ23" s="3">
        <v>0.498</v>
      </c>
      <c r="AR23" s="3">
        <v>0.34100000000000003</v>
      </c>
      <c r="AS23" s="3">
        <v>0.83899999999999997</v>
      </c>
      <c r="AT23" s="3">
        <v>-0.06</v>
      </c>
      <c r="AU23" s="3">
        <v>0.38</v>
      </c>
      <c r="AV23" s="3">
        <v>0.29599999999999999</v>
      </c>
      <c r="AW23" s="3">
        <v>0.99399999999999999</v>
      </c>
    </row>
    <row r="24" spans="1:49" x14ac:dyDescent="0.2">
      <c r="A24" s="4" t="s">
        <v>16</v>
      </c>
      <c r="B24" s="4" t="s">
        <v>154</v>
      </c>
      <c r="C24" s="6">
        <v>6.87</v>
      </c>
      <c r="D24" s="6">
        <v>36.4</v>
      </c>
      <c r="E24" s="6">
        <v>47.7</v>
      </c>
      <c r="F24" s="4" t="s">
        <v>0</v>
      </c>
      <c r="G24" s="4" t="s">
        <v>50</v>
      </c>
      <c r="H24" s="4" t="s">
        <v>174</v>
      </c>
      <c r="I24" s="17" t="s">
        <v>325</v>
      </c>
      <c r="J24" s="4" t="s">
        <v>308</v>
      </c>
      <c r="K24" s="4">
        <v>9</v>
      </c>
      <c r="L24" s="3">
        <v>1.02</v>
      </c>
      <c r="M24" s="19">
        <v>21</v>
      </c>
      <c r="N24" s="3">
        <v>0.85899999999999999</v>
      </c>
      <c r="O24" s="4" t="s">
        <v>11</v>
      </c>
      <c r="P24" s="33">
        <v>0.5514</v>
      </c>
      <c r="Q24" s="3">
        <v>1500</v>
      </c>
      <c r="R24" s="2" t="s">
        <v>190</v>
      </c>
      <c r="S24" s="2" t="s">
        <v>145</v>
      </c>
      <c r="T24" s="3" t="s">
        <v>145</v>
      </c>
      <c r="U24" s="3" t="s">
        <v>292</v>
      </c>
      <c r="V24" s="4" t="s">
        <v>211</v>
      </c>
      <c r="W24" s="4" t="s">
        <v>211</v>
      </c>
      <c r="X24" s="4">
        <v>3.4910000000000001</v>
      </c>
      <c r="Y24" s="4" t="s">
        <v>145</v>
      </c>
      <c r="Z24" s="4" t="s">
        <v>0</v>
      </c>
      <c r="AA24" s="4" t="s">
        <v>272</v>
      </c>
      <c r="AB24" s="4">
        <v>51</v>
      </c>
      <c r="AC24" s="3">
        <v>900</v>
      </c>
      <c r="AD24" s="4" t="s">
        <v>351</v>
      </c>
      <c r="AE24" s="7">
        <v>4</v>
      </c>
      <c r="AF24" s="7">
        <v>0</v>
      </c>
      <c r="AG24" s="4">
        <v>0</v>
      </c>
      <c r="AH24" s="4">
        <v>28</v>
      </c>
      <c r="AI24" s="4">
        <v>200</v>
      </c>
      <c r="AJ24" s="4" t="s">
        <v>46</v>
      </c>
      <c r="AK24" s="4" t="s">
        <v>0</v>
      </c>
      <c r="AL24" s="4" t="s">
        <v>145</v>
      </c>
      <c r="AM24" s="28" t="s">
        <v>387</v>
      </c>
      <c r="AN24" s="3">
        <v>1.073</v>
      </c>
      <c r="AO24" s="3">
        <v>0.30299999999999999</v>
      </c>
      <c r="AP24" s="8">
        <v>0.371</v>
      </c>
      <c r="AQ24" s="3">
        <v>0.371</v>
      </c>
      <c r="AR24" s="3">
        <v>0.433</v>
      </c>
      <c r="AS24" s="3">
        <v>0.80400000000000005</v>
      </c>
      <c r="AT24" s="3">
        <v>0.05</v>
      </c>
      <c r="AU24" s="3">
        <v>0.33</v>
      </c>
      <c r="AV24" s="3" t="s">
        <v>1</v>
      </c>
      <c r="AW24" s="3" t="s">
        <v>1</v>
      </c>
    </row>
    <row r="25" spans="1:49" x14ac:dyDescent="0.2">
      <c r="A25" s="4" t="s">
        <v>16</v>
      </c>
      <c r="B25" s="4" t="s">
        <v>154</v>
      </c>
      <c r="C25" s="6">
        <v>6.87</v>
      </c>
      <c r="D25" s="6">
        <v>36.4</v>
      </c>
      <c r="E25" s="6">
        <v>47.7</v>
      </c>
      <c r="F25" s="4" t="s">
        <v>0</v>
      </c>
      <c r="G25" s="4" t="s">
        <v>28</v>
      </c>
      <c r="H25" s="4" t="s">
        <v>171</v>
      </c>
      <c r="I25" s="17" t="s">
        <v>324</v>
      </c>
      <c r="J25" s="4" t="s">
        <v>304</v>
      </c>
      <c r="K25" s="4">
        <v>2</v>
      </c>
      <c r="L25" s="3">
        <v>0.8</v>
      </c>
      <c r="M25" s="19">
        <v>11.5</v>
      </c>
      <c r="N25" s="3">
        <v>1.3140000000000001</v>
      </c>
      <c r="O25" s="4" t="s">
        <v>11</v>
      </c>
      <c r="P25" s="34">
        <v>0.65549999999999997</v>
      </c>
      <c r="Q25" s="3">
        <v>1515</v>
      </c>
      <c r="R25" s="2" t="s">
        <v>190</v>
      </c>
      <c r="S25" s="2" t="s">
        <v>145</v>
      </c>
      <c r="T25" s="3" t="s">
        <v>145</v>
      </c>
      <c r="U25" s="3" t="s">
        <v>292</v>
      </c>
      <c r="V25" s="4" t="s">
        <v>200</v>
      </c>
      <c r="W25" s="5" t="s">
        <v>201</v>
      </c>
      <c r="X25" s="4">
        <v>1.083</v>
      </c>
      <c r="Y25" s="4" t="s">
        <v>145</v>
      </c>
      <c r="Z25" s="4" t="s">
        <v>0</v>
      </c>
      <c r="AA25" s="4" t="s">
        <v>272</v>
      </c>
      <c r="AB25" s="4">
        <v>1</v>
      </c>
      <c r="AC25" s="3">
        <v>900</v>
      </c>
      <c r="AD25" s="4" t="s">
        <v>342</v>
      </c>
      <c r="AE25" s="7">
        <v>0</v>
      </c>
      <c r="AF25" s="7">
        <v>0</v>
      </c>
      <c r="AG25" s="4">
        <v>0</v>
      </c>
      <c r="AH25" s="4">
        <v>201</v>
      </c>
      <c r="AI25" s="4">
        <v>200</v>
      </c>
      <c r="AJ25" s="4" t="s">
        <v>46</v>
      </c>
      <c r="AK25" s="4" t="s">
        <v>0</v>
      </c>
      <c r="AL25" s="4" t="s">
        <v>145</v>
      </c>
      <c r="AM25" s="28" t="s">
        <v>387</v>
      </c>
      <c r="AN25" s="3">
        <v>1.0780000000000001</v>
      </c>
      <c r="AO25" s="3">
        <v>0.26800000000000002</v>
      </c>
      <c r="AP25" s="8">
        <v>0.33</v>
      </c>
      <c r="AQ25" s="3">
        <v>0.39800000000000002</v>
      </c>
      <c r="AR25" s="3">
        <v>0.496</v>
      </c>
      <c r="AS25" s="3">
        <v>0.89400000000000002</v>
      </c>
      <c r="AT25" s="3">
        <v>0.03</v>
      </c>
      <c r="AU25" s="3">
        <v>0.34</v>
      </c>
      <c r="AV25" s="3">
        <v>0.35</v>
      </c>
      <c r="AW25" s="3">
        <v>1.129</v>
      </c>
    </row>
    <row r="26" spans="1:49" x14ac:dyDescent="0.2">
      <c r="A26" s="4" t="s">
        <v>4</v>
      </c>
      <c r="B26" s="4" t="s">
        <v>154</v>
      </c>
      <c r="C26" s="6">
        <v>6.8</v>
      </c>
      <c r="D26" s="6">
        <v>36.4</v>
      </c>
      <c r="E26" s="6">
        <v>47.7</v>
      </c>
      <c r="F26" s="4" t="s">
        <v>0</v>
      </c>
      <c r="G26" s="4" t="s">
        <v>28</v>
      </c>
      <c r="H26" s="4" t="s">
        <v>172</v>
      </c>
      <c r="I26" s="17" t="s">
        <v>325</v>
      </c>
      <c r="J26" s="4" t="s">
        <v>15</v>
      </c>
      <c r="K26" s="4">
        <v>4</v>
      </c>
      <c r="L26" s="3">
        <v>0.88500000000000001</v>
      </c>
      <c r="M26" s="19">
        <v>38.6</v>
      </c>
      <c r="N26" s="3">
        <v>1.3140000000000001</v>
      </c>
      <c r="O26" s="4" t="s">
        <v>11</v>
      </c>
      <c r="P26" s="33">
        <v>0.69169999999999998</v>
      </c>
      <c r="Q26" s="3">
        <v>1515</v>
      </c>
      <c r="R26" s="2" t="s">
        <v>190</v>
      </c>
      <c r="S26" s="2" t="s">
        <v>145</v>
      </c>
      <c r="T26" s="3" t="s">
        <v>145</v>
      </c>
      <c r="U26" s="3" t="s">
        <v>292</v>
      </c>
      <c r="V26" s="4" t="s">
        <v>202</v>
      </c>
      <c r="W26" s="4" t="s">
        <v>202</v>
      </c>
      <c r="X26" s="4">
        <v>0.70299999999999996</v>
      </c>
      <c r="Y26" s="4" t="s">
        <v>145</v>
      </c>
      <c r="Z26" s="4" t="s">
        <v>0</v>
      </c>
      <c r="AA26" s="4" t="s">
        <v>272</v>
      </c>
      <c r="AB26" s="4">
        <v>32</v>
      </c>
      <c r="AC26" s="3">
        <v>900</v>
      </c>
      <c r="AD26" s="4" t="s">
        <v>341</v>
      </c>
      <c r="AE26" s="7">
        <v>11</v>
      </c>
      <c r="AF26" s="7">
        <v>0</v>
      </c>
      <c r="AG26" s="4">
        <v>0</v>
      </c>
      <c r="AH26" s="4">
        <v>253</v>
      </c>
      <c r="AI26" s="4">
        <v>200</v>
      </c>
      <c r="AJ26" s="4" t="s">
        <v>64</v>
      </c>
      <c r="AK26" s="4" t="s">
        <v>0</v>
      </c>
      <c r="AL26" s="4" t="s">
        <v>145</v>
      </c>
      <c r="AM26" s="28" t="s">
        <v>386</v>
      </c>
      <c r="AN26" s="3">
        <v>1.0760000000000001</v>
      </c>
      <c r="AO26" s="3">
        <v>0.151</v>
      </c>
      <c r="AP26" s="8">
        <v>0.26700000000000002</v>
      </c>
      <c r="AQ26" s="3">
        <v>0.316</v>
      </c>
      <c r="AR26" s="3">
        <v>1.1279999999999999</v>
      </c>
      <c r="AS26" s="3">
        <v>1.444</v>
      </c>
      <c r="AT26" s="3">
        <v>0.08</v>
      </c>
      <c r="AU26" s="3">
        <v>0.32</v>
      </c>
      <c r="AV26" s="3">
        <v>0.35299999999999998</v>
      </c>
      <c r="AW26" s="3">
        <v>1.26</v>
      </c>
    </row>
    <row r="27" spans="1:49" x14ac:dyDescent="0.2">
      <c r="A27" s="4" t="s">
        <v>4</v>
      </c>
      <c r="B27" s="4" t="s">
        <v>154</v>
      </c>
      <c r="C27" s="6">
        <v>6.8</v>
      </c>
      <c r="D27" s="6">
        <v>36.4</v>
      </c>
      <c r="E27" s="6">
        <v>47.7</v>
      </c>
      <c r="F27" s="4" t="s">
        <v>0</v>
      </c>
      <c r="G27" s="4" t="s">
        <v>28</v>
      </c>
      <c r="H27" s="4" t="s">
        <v>172</v>
      </c>
      <c r="I27" s="17" t="s">
        <v>325</v>
      </c>
      <c r="J27" s="4" t="s">
        <v>308</v>
      </c>
      <c r="K27" s="4">
        <v>4</v>
      </c>
      <c r="L27" s="3">
        <v>1.1100000000000001</v>
      </c>
      <c r="M27" s="19">
        <v>16.7</v>
      </c>
      <c r="N27" s="3">
        <v>1.3140000000000001</v>
      </c>
      <c r="O27" s="4" t="s">
        <v>45</v>
      </c>
      <c r="P27" s="34">
        <v>0.90910000000000002</v>
      </c>
      <c r="Q27" s="3">
        <v>1515</v>
      </c>
      <c r="R27" s="2" t="s">
        <v>190</v>
      </c>
      <c r="S27" s="2" t="s">
        <v>145</v>
      </c>
      <c r="T27" s="3" t="s">
        <v>145</v>
      </c>
      <c r="U27" s="3" t="s">
        <v>292</v>
      </c>
      <c r="V27" s="4" t="s">
        <v>208</v>
      </c>
      <c r="W27" s="4" t="s">
        <v>208</v>
      </c>
      <c r="X27" s="4">
        <v>1.59</v>
      </c>
      <c r="Y27" s="4" t="s">
        <v>145</v>
      </c>
      <c r="Z27" s="4" t="s">
        <v>267</v>
      </c>
      <c r="AA27" s="4" t="s">
        <v>272</v>
      </c>
      <c r="AB27" s="4">
        <v>67</v>
      </c>
      <c r="AC27" s="3">
        <v>900</v>
      </c>
      <c r="AD27" s="4" t="s">
        <v>352</v>
      </c>
      <c r="AE27" s="7">
        <v>0</v>
      </c>
      <c r="AF27" s="7">
        <v>0</v>
      </c>
      <c r="AG27" s="4">
        <v>0</v>
      </c>
      <c r="AH27" s="4">
        <v>348</v>
      </c>
      <c r="AI27" s="4">
        <v>200</v>
      </c>
      <c r="AJ27" s="4" t="s">
        <v>64</v>
      </c>
      <c r="AK27" s="4" t="s">
        <v>0</v>
      </c>
      <c r="AL27" s="4" t="s">
        <v>145</v>
      </c>
      <c r="AM27" s="28" t="s">
        <v>387</v>
      </c>
      <c r="AN27" s="3">
        <v>1.087</v>
      </c>
      <c r="AO27" s="3">
        <v>0.32200000000000001</v>
      </c>
      <c r="AP27" s="8">
        <v>0.32700000000000001</v>
      </c>
      <c r="AQ27" s="3">
        <v>0.35</v>
      </c>
      <c r="AR27" s="3">
        <v>0.42</v>
      </c>
      <c r="AS27" s="3">
        <v>0.77</v>
      </c>
      <c r="AT27" s="3">
        <v>0.03</v>
      </c>
      <c r="AU27" s="3">
        <v>0.34</v>
      </c>
      <c r="AV27" s="3" t="s">
        <v>1</v>
      </c>
      <c r="AW27" s="3" t="s">
        <v>1</v>
      </c>
    </row>
    <row r="28" spans="1:49" x14ac:dyDescent="0.2">
      <c r="A28" s="4" t="s">
        <v>4</v>
      </c>
      <c r="B28" s="4" t="s">
        <v>154</v>
      </c>
      <c r="C28" s="6">
        <v>6.87</v>
      </c>
      <c r="D28" s="6">
        <v>36.4</v>
      </c>
      <c r="E28" s="6">
        <v>47.7</v>
      </c>
      <c r="F28" s="4" t="s">
        <v>0</v>
      </c>
      <c r="G28" s="4" t="s">
        <v>28</v>
      </c>
      <c r="H28" s="4" t="s">
        <v>0</v>
      </c>
      <c r="I28" s="17" t="s">
        <v>325</v>
      </c>
      <c r="J28" s="4" t="s">
        <v>308</v>
      </c>
      <c r="K28" s="4">
        <v>7</v>
      </c>
      <c r="L28" s="3">
        <v>0.91</v>
      </c>
      <c r="M28" s="19">
        <v>16.7</v>
      </c>
      <c r="N28" s="3">
        <v>1.3140000000000001</v>
      </c>
      <c r="O28" s="4" t="s">
        <v>11</v>
      </c>
      <c r="P28" s="33">
        <v>0.70689999999999997</v>
      </c>
      <c r="Q28" s="3">
        <v>1550</v>
      </c>
      <c r="R28" s="2" t="s">
        <v>190</v>
      </c>
      <c r="S28" s="2" t="s">
        <v>145</v>
      </c>
      <c r="T28" s="3" t="s">
        <v>114</v>
      </c>
      <c r="U28" s="3" t="s">
        <v>292</v>
      </c>
      <c r="V28" s="4" t="s">
        <v>201</v>
      </c>
      <c r="W28" s="5" t="s">
        <v>212</v>
      </c>
      <c r="X28" s="4">
        <v>2.41</v>
      </c>
      <c r="Y28" s="4" t="s">
        <v>145</v>
      </c>
      <c r="Z28" s="4" t="s">
        <v>0</v>
      </c>
      <c r="AA28" s="4" t="s">
        <v>274</v>
      </c>
      <c r="AB28" s="4">
        <v>116</v>
      </c>
      <c r="AC28" s="3">
        <v>900</v>
      </c>
      <c r="AD28" s="4" t="s">
        <v>353</v>
      </c>
      <c r="AE28" s="7">
        <v>0</v>
      </c>
      <c r="AF28" s="7">
        <v>2</v>
      </c>
      <c r="AG28" s="4">
        <v>0</v>
      </c>
      <c r="AH28" s="4">
        <v>262</v>
      </c>
      <c r="AI28" s="4">
        <v>200</v>
      </c>
      <c r="AJ28" s="4" t="s">
        <v>64</v>
      </c>
      <c r="AK28" s="4" t="s">
        <v>0</v>
      </c>
      <c r="AL28" s="4" t="s">
        <v>145</v>
      </c>
      <c r="AM28" s="28" t="s">
        <v>386</v>
      </c>
      <c r="AN28" s="3">
        <v>1.097</v>
      </c>
      <c r="AO28" s="3">
        <v>0.28199999999999997</v>
      </c>
      <c r="AP28" s="8">
        <v>0.22700000000000001</v>
      </c>
      <c r="AQ28" s="3">
        <v>0.61199999999999999</v>
      </c>
      <c r="AR28" s="3">
        <v>0.36299999999999999</v>
      </c>
      <c r="AS28" s="3">
        <v>0.97499999999999998</v>
      </c>
      <c r="AT28" s="3">
        <v>0.05</v>
      </c>
      <c r="AU28" s="3">
        <v>0.28999999999999998</v>
      </c>
      <c r="AV28" s="3">
        <v>0.28599999999999998</v>
      </c>
      <c r="AW28" s="3">
        <v>0.879</v>
      </c>
    </row>
    <row r="29" spans="1:49" x14ac:dyDescent="0.2">
      <c r="A29" s="4" t="s">
        <v>138</v>
      </c>
      <c r="B29" s="4" t="s">
        <v>155</v>
      </c>
      <c r="C29" s="6">
        <v>1.268</v>
      </c>
      <c r="D29" s="6">
        <v>36.4</v>
      </c>
      <c r="E29" s="6">
        <v>47.7</v>
      </c>
      <c r="F29" s="4" t="s">
        <v>0</v>
      </c>
      <c r="G29" s="4" t="s">
        <v>50</v>
      </c>
      <c r="H29" s="4" t="s">
        <v>0</v>
      </c>
      <c r="I29" s="17" t="s">
        <v>325</v>
      </c>
      <c r="J29" s="4" t="s">
        <v>308</v>
      </c>
      <c r="K29" s="4">
        <v>7</v>
      </c>
      <c r="L29" s="3">
        <v>0.98</v>
      </c>
      <c r="M29" s="19">
        <v>15.3</v>
      </c>
      <c r="N29" s="3">
        <v>0.85899999999999999</v>
      </c>
      <c r="O29" s="4" t="s">
        <v>11</v>
      </c>
      <c r="P29" s="34">
        <v>0.50180000000000002</v>
      </c>
      <c r="Q29" s="3">
        <v>1475</v>
      </c>
      <c r="R29" s="2" t="s">
        <v>190</v>
      </c>
      <c r="S29" s="2" t="s">
        <v>145</v>
      </c>
      <c r="T29" s="3" t="s">
        <v>145</v>
      </c>
      <c r="U29" s="3" t="s">
        <v>292</v>
      </c>
      <c r="V29" s="4" t="s">
        <v>213</v>
      </c>
      <c r="W29" s="5" t="s">
        <v>214</v>
      </c>
      <c r="X29" s="4">
        <v>3.6739999999999999</v>
      </c>
      <c r="Y29" s="4" t="s">
        <v>145</v>
      </c>
      <c r="Z29" s="4" t="s">
        <v>268</v>
      </c>
      <c r="AA29" s="4" t="s">
        <v>272</v>
      </c>
      <c r="AB29" s="4">
        <v>85</v>
      </c>
      <c r="AC29" s="3">
        <v>900</v>
      </c>
      <c r="AD29" s="4" t="s">
        <v>354</v>
      </c>
      <c r="AE29" s="7">
        <v>1</v>
      </c>
      <c r="AF29" s="7">
        <v>5</v>
      </c>
      <c r="AG29" s="4">
        <v>0</v>
      </c>
      <c r="AH29" s="4">
        <v>51</v>
      </c>
      <c r="AI29" s="4">
        <v>200</v>
      </c>
      <c r="AJ29" s="4" t="s">
        <v>64</v>
      </c>
      <c r="AK29" s="4" t="s">
        <v>0</v>
      </c>
      <c r="AL29" s="4" t="s">
        <v>145</v>
      </c>
      <c r="AM29" s="28" t="s">
        <v>387</v>
      </c>
      <c r="AN29" s="3">
        <v>1.0649999999999999</v>
      </c>
      <c r="AO29" s="3">
        <v>0.26700000000000002</v>
      </c>
      <c r="AP29" s="8">
        <v>0.34699999999999998</v>
      </c>
      <c r="AQ29" s="3">
        <v>0.35099999999999998</v>
      </c>
      <c r="AR29" s="3">
        <v>0.92200000000000004</v>
      </c>
      <c r="AS29" s="3">
        <v>1.2729999999999999</v>
      </c>
      <c r="AT29" s="3">
        <v>0.03</v>
      </c>
      <c r="AU29" s="3">
        <v>0.36</v>
      </c>
      <c r="AV29" s="3">
        <v>0.30499999999999999</v>
      </c>
      <c r="AW29" s="3">
        <v>1.3120000000000001</v>
      </c>
    </row>
    <row r="30" spans="1:49" x14ac:dyDescent="0.2">
      <c r="A30" s="4" t="s">
        <v>63</v>
      </c>
      <c r="B30" s="4" t="s">
        <v>154</v>
      </c>
      <c r="C30" s="6">
        <v>5.88</v>
      </c>
      <c r="D30" s="6">
        <v>36.4</v>
      </c>
      <c r="E30" s="6">
        <v>47.7</v>
      </c>
      <c r="F30" s="4" t="s">
        <v>0</v>
      </c>
      <c r="G30" s="4" t="s">
        <v>50</v>
      </c>
      <c r="H30" s="4" t="s">
        <v>0</v>
      </c>
      <c r="I30" s="17" t="s">
        <v>325</v>
      </c>
      <c r="J30" s="4" t="s">
        <v>308</v>
      </c>
      <c r="K30" s="4">
        <v>8</v>
      </c>
      <c r="L30" s="3">
        <v>1</v>
      </c>
      <c r="M30" s="19">
        <v>17.2</v>
      </c>
      <c r="N30" s="3">
        <v>0.85899999999999999</v>
      </c>
      <c r="O30" s="4" t="s">
        <v>11</v>
      </c>
      <c r="P30" s="33">
        <v>0.69699999999999995</v>
      </c>
      <c r="Q30" s="3">
        <v>1500</v>
      </c>
      <c r="R30" s="2" t="s">
        <v>190</v>
      </c>
      <c r="S30" s="2" t="s">
        <v>145</v>
      </c>
      <c r="T30" s="3" t="s">
        <v>145</v>
      </c>
      <c r="U30" s="3" t="s">
        <v>292</v>
      </c>
      <c r="V30" s="4" t="s">
        <v>213</v>
      </c>
      <c r="W30" s="5" t="s">
        <v>215</v>
      </c>
      <c r="X30" s="4">
        <v>1.7450000000000001</v>
      </c>
      <c r="Y30" s="4" t="s">
        <v>145</v>
      </c>
      <c r="Z30" s="4" t="s">
        <v>268</v>
      </c>
      <c r="AA30" s="4" t="s">
        <v>272</v>
      </c>
      <c r="AB30" s="4">
        <v>85</v>
      </c>
      <c r="AC30" s="3">
        <v>900</v>
      </c>
      <c r="AD30" s="4" t="s">
        <v>354</v>
      </c>
      <c r="AE30" s="7">
        <v>25</v>
      </c>
      <c r="AF30" s="7">
        <v>2</v>
      </c>
      <c r="AG30" s="4">
        <v>0</v>
      </c>
      <c r="AH30" s="4">
        <v>59</v>
      </c>
      <c r="AI30" s="4">
        <v>200</v>
      </c>
      <c r="AJ30" s="4" t="s">
        <v>64</v>
      </c>
      <c r="AK30" s="4" t="s">
        <v>0</v>
      </c>
      <c r="AL30" s="4" t="s">
        <v>145</v>
      </c>
      <c r="AM30" s="28" t="s">
        <v>387</v>
      </c>
      <c r="AN30" s="3">
        <v>1.0449999999999999</v>
      </c>
      <c r="AO30" s="3">
        <v>0.371</v>
      </c>
      <c r="AP30" s="8">
        <v>0.44600000000000001</v>
      </c>
      <c r="AQ30" s="3">
        <v>0.35499999999999998</v>
      </c>
      <c r="AR30" s="3">
        <v>0.33200000000000002</v>
      </c>
      <c r="AS30" s="3">
        <v>0.68700000000000006</v>
      </c>
      <c r="AT30" s="3">
        <v>0.08</v>
      </c>
      <c r="AU30" s="3">
        <v>0.51</v>
      </c>
      <c r="AV30" s="3">
        <v>0.32100000000000001</v>
      </c>
      <c r="AW30" s="3">
        <v>1.1850000000000001</v>
      </c>
    </row>
    <row r="31" spans="1:49" x14ac:dyDescent="0.2">
      <c r="A31" s="4" t="s">
        <v>63</v>
      </c>
      <c r="B31" s="4" t="s">
        <v>154</v>
      </c>
      <c r="C31" s="6">
        <v>5.88</v>
      </c>
      <c r="D31" s="6">
        <v>36.4</v>
      </c>
      <c r="E31" s="6">
        <v>47.7</v>
      </c>
      <c r="F31" s="4" t="s">
        <v>0</v>
      </c>
      <c r="G31" s="4" t="s">
        <v>50</v>
      </c>
      <c r="H31" s="4" t="s">
        <v>0</v>
      </c>
      <c r="I31" s="17" t="s">
        <v>325</v>
      </c>
      <c r="J31" s="4" t="s">
        <v>308</v>
      </c>
      <c r="K31" s="4">
        <v>1</v>
      </c>
      <c r="L31" s="3">
        <v>0.97</v>
      </c>
      <c r="M31" s="19">
        <v>18.7</v>
      </c>
      <c r="N31" s="3">
        <v>0.85899999999999999</v>
      </c>
      <c r="O31" s="4" t="s">
        <v>11</v>
      </c>
      <c r="P31" s="34">
        <v>0.68330000000000002</v>
      </c>
      <c r="Q31" s="3">
        <v>1500</v>
      </c>
      <c r="R31" s="2" t="s">
        <v>190</v>
      </c>
      <c r="S31" s="2" t="s">
        <v>145</v>
      </c>
      <c r="T31" s="3" t="s">
        <v>145</v>
      </c>
      <c r="U31" s="3" t="s">
        <v>292</v>
      </c>
      <c r="V31" s="4" t="s">
        <v>216</v>
      </c>
      <c r="W31" s="5" t="s">
        <v>217</v>
      </c>
      <c r="X31" s="4">
        <v>2.5409999999999999</v>
      </c>
      <c r="Y31" s="4" t="s">
        <v>145</v>
      </c>
      <c r="Z31" s="4" t="s">
        <v>269</v>
      </c>
      <c r="AA31" s="4" t="s">
        <v>274</v>
      </c>
      <c r="AB31" s="4">
        <v>144</v>
      </c>
      <c r="AC31" s="3">
        <v>900</v>
      </c>
      <c r="AD31" s="4" t="s">
        <v>355</v>
      </c>
      <c r="AE31" s="7">
        <v>12</v>
      </c>
      <c r="AF31" s="7">
        <v>7</v>
      </c>
      <c r="AG31" s="4">
        <v>0</v>
      </c>
      <c r="AH31" s="4">
        <v>7</v>
      </c>
      <c r="AI31" s="4">
        <v>200</v>
      </c>
      <c r="AJ31" s="4" t="s">
        <v>64</v>
      </c>
      <c r="AK31" s="4" t="s">
        <v>0</v>
      </c>
      <c r="AL31" s="4" t="s">
        <v>145</v>
      </c>
      <c r="AM31" s="28" t="s">
        <v>386</v>
      </c>
      <c r="AN31" s="3">
        <v>1.08</v>
      </c>
      <c r="AO31" s="3">
        <v>0.29899999999999999</v>
      </c>
      <c r="AP31" s="8">
        <v>0.29699999999999999</v>
      </c>
      <c r="AQ31" s="3">
        <v>0.44800000000000001</v>
      </c>
      <c r="AR31" s="3">
        <v>0.55800000000000005</v>
      </c>
      <c r="AS31" s="3">
        <v>1.006</v>
      </c>
      <c r="AT31" s="3">
        <v>7.0000000000000007E-2</v>
      </c>
      <c r="AU31" s="3">
        <v>0.43</v>
      </c>
      <c r="AV31" s="3">
        <v>0.30599999999999999</v>
      </c>
      <c r="AW31" s="3">
        <v>1.0580000000000001</v>
      </c>
    </row>
    <row r="32" spans="1:49" x14ac:dyDescent="0.2">
      <c r="A32" s="4" t="s">
        <v>63</v>
      </c>
      <c r="B32" s="4" t="s">
        <v>154</v>
      </c>
      <c r="C32" s="6">
        <v>5.88</v>
      </c>
      <c r="D32" s="6">
        <v>36.4</v>
      </c>
      <c r="E32" s="6">
        <v>47.7</v>
      </c>
      <c r="F32" s="4" t="s">
        <v>0</v>
      </c>
      <c r="G32" s="4" t="s">
        <v>50</v>
      </c>
      <c r="H32" s="4" t="s">
        <v>0</v>
      </c>
      <c r="I32" s="17" t="s">
        <v>325</v>
      </c>
      <c r="J32" s="4" t="s">
        <v>308</v>
      </c>
      <c r="K32" s="4">
        <v>10</v>
      </c>
      <c r="L32" s="3">
        <v>1</v>
      </c>
      <c r="M32" s="19">
        <v>23.5</v>
      </c>
      <c r="N32" s="3">
        <v>0.85899999999999999</v>
      </c>
      <c r="O32" s="4" t="s">
        <v>11</v>
      </c>
      <c r="P32" s="33">
        <v>0.622</v>
      </c>
      <c r="Q32" s="3">
        <v>1475</v>
      </c>
      <c r="R32" s="2" t="s">
        <v>190</v>
      </c>
      <c r="S32" s="2" t="s">
        <v>145</v>
      </c>
      <c r="T32" s="3" t="s">
        <v>145</v>
      </c>
      <c r="U32" s="3" t="s">
        <v>292</v>
      </c>
      <c r="V32" s="4" t="s">
        <v>213</v>
      </c>
      <c r="W32" s="5" t="s">
        <v>214</v>
      </c>
      <c r="X32" s="4">
        <v>3.6739999999999999</v>
      </c>
      <c r="Y32" s="4" t="s">
        <v>145</v>
      </c>
      <c r="Z32" s="4" t="s">
        <v>268</v>
      </c>
      <c r="AA32" s="4" t="s">
        <v>274</v>
      </c>
      <c r="AB32" s="4">
        <v>144</v>
      </c>
      <c r="AC32" s="3">
        <v>900</v>
      </c>
      <c r="AD32" s="4" t="s">
        <v>355</v>
      </c>
      <c r="AE32" s="7">
        <v>25</v>
      </c>
      <c r="AF32" s="7">
        <v>5</v>
      </c>
      <c r="AG32" s="4">
        <v>0</v>
      </c>
      <c r="AH32" s="4">
        <v>81</v>
      </c>
      <c r="AI32" s="4">
        <v>200</v>
      </c>
      <c r="AJ32" s="4" t="s">
        <v>64</v>
      </c>
      <c r="AK32" s="4" t="s">
        <v>0</v>
      </c>
      <c r="AL32" s="4" t="s">
        <v>145</v>
      </c>
      <c r="AM32" s="28" t="s">
        <v>386</v>
      </c>
      <c r="AN32" s="3">
        <v>1.012</v>
      </c>
      <c r="AO32" s="3">
        <v>0.27500000000000002</v>
      </c>
      <c r="AP32" s="8">
        <v>0.80600000000000005</v>
      </c>
      <c r="AQ32" s="3">
        <v>0.27600000000000002</v>
      </c>
      <c r="AR32" s="3">
        <v>0.24399999999999999</v>
      </c>
      <c r="AS32" s="3">
        <v>0.52</v>
      </c>
      <c r="AT32" s="3" t="s">
        <v>1</v>
      </c>
      <c r="AU32" s="3" t="s">
        <v>1</v>
      </c>
      <c r="AV32" s="3" t="s">
        <v>1</v>
      </c>
      <c r="AW32" s="3" t="s">
        <v>1</v>
      </c>
    </row>
    <row r="33" spans="1:49" x14ac:dyDescent="0.2">
      <c r="A33" s="4" t="s">
        <v>138</v>
      </c>
      <c r="B33" s="4" t="s">
        <v>155</v>
      </c>
      <c r="C33" s="6">
        <v>1.268</v>
      </c>
      <c r="D33" s="6">
        <v>36.4</v>
      </c>
      <c r="E33" s="6">
        <v>47.7</v>
      </c>
      <c r="F33" s="4" t="s">
        <v>0</v>
      </c>
      <c r="G33" s="4" t="s">
        <v>50</v>
      </c>
      <c r="H33" s="4" t="s">
        <v>0</v>
      </c>
      <c r="I33" s="17" t="s">
        <v>325</v>
      </c>
      <c r="J33" s="4" t="s">
        <v>308</v>
      </c>
      <c r="K33" s="4">
        <v>10</v>
      </c>
      <c r="L33" s="3">
        <v>0.89</v>
      </c>
      <c r="M33" s="19">
        <v>16.7</v>
      </c>
      <c r="N33" s="3">
        <v>0.85899999999999999</v>
      </c>
      <c r="O33" s="4" t="s">
        <v>11</v>
      </c>
      <c r="P33" s="34">
        <v>0.66349999999999998</v>
      </c>
      <c r="Q33" s="3">
        <v>1500</v>
      </c>
      <c r="R33" s="2" t="s">
        <v>190</v>
      </c>
      <c r="S33" s="2" t="s">
        <v>145</v>
      </c>
      <c r="T33" s="3" t="s">
        <v>145</v>
      </c>
      <c r="U33" s="3" t="s">
        <v>292</v>
      </c>
      <c r="V33" s="4" t="s">
        <v>213</v>
      </c>
      <c r="W33" s="5" t="s">
        <v>215</v>
      </c>
      <c r="X33" s="4">
        <v>1.7450000000000001</v>
      </c>
      <c r="Y33" s="4" t="s">
        <v>145</v>
      </c>
      <c r="Z33" s="4" t="s">
        <v>268</v>
      </c>
      <c r="AA33" s="4" t="s">
        <v>274</v>
      </c>
      <c r="AB33" s="4">
        <v>144</v>
      </c>
      <c r="AC33" s="3">
        <v>900</v>
      </c>
      <c r="AD33" s="4" t="s">
        <v>355</v>
      </c>
      <c r="AE33" s="7">
        <v>1</v>
      </c>
      <c r="AF33" s="7">
        <v>2</v>
      </c>
      <c r="AG33" s="4">
        <v>0</v>
      </c>
      <c r="AH33" s="4">
        <v>91</v>
      </c>
      <c r="AI33" s="4">
        <v>200</v>
      </c>
      <c r="AJ33" s="4" t="s">
        <v>64</v>
      </c>
      <c r="AK33" s="4" t="s">
        <v>0</v>
      </c>
      <c r="AL33" s="4" t="s">
        <v>145</v>
      </c>
      <c r="AM33" s="28" t="s">
        <v>386</v>
      </c>
      <c r="AN33" s="3">
        <v>1.095</v>
      </c>
      <c r="AO33" s="3">
        <v>0.38700000000000001</v>
      </c>
      <c r="AP33" s="8">
        <v>0.34699999999999998</v>
      </c>
      <c r="AQ33" s="3">
        <v>0.40100000000000002</v>
      </c>
      <c r="AR33" s="3">
        <v>0.24</v>
      </c>
      <c r="AS33" s="3">
        <v>0.64100000000000001</v>
      </c>
      <c r="AT33" s="3">
        <v>-0.01</v>
      </c>
      <c r="AU33" s="3">
        <v>0.1</v>
      </c>
      <c r="AV33" s="3">
        <v>0.309</v>
      </c>
      <c r="AW33" s="3">
        <v>0.94699999999999995</v>
      </c>
    </row>
    <row r="34" spans="1:49" x14ac:dyDescent="0.2">
      <c r="A34" s="4" t="s">
        <v>63</v>
      </c>
      <c r="B34" s="4" t="s">
        <v>154</v>
      </c>
      <c r="C34" s="6">
        <v>5.88</v>
      </c>
      <c r="D34" s="6">
        <v>36.4</v>
      </c>
      <c r="E34" s="6">
        <v>47.7</v>
      </c>
      <c r="F34" s="4" t="s">
        <v>0</v>
      </c>
      <c r="G34" s="4" t="s">
        <v>50</v>
      </c>
      <c r="H34" s="4" t="s">
        <v>0</v>
      </c>
      <c r="I34" s="17" t="s">
        <v>325</v>
      </c>
      <c r="J34" s="4" t="s">
        <v>308</v>
      </c>
      <c r="K34" s="4">
        <v>9</v>
      </c>
      <c r="L34" s="3">
        <v>1.0349999999999999</v>
      </c>
      <c r="M34" s="19">
        <v>19.600000000000001</v>
      </c>
      <c r="N34" s="3">
        <v>0.85899999999999999</v>
      </c>
      <c r="O34" s="4" t="s">
        <v>11</v>
      </c>
      <c r="P34" s="33">
        <v>0.67059999999999997</v>
      </c>
      <c r="Q34" s="3">
        <v>1475</v>
      </c>
      <c r="R34" s="2" t="s">
        <v>190</v>
      </c>
      <c r="S34" s="2" t="s">
        <v>145</v>
      </c>
      <c r="T34" s="3" t="s">
        <v>145</v>
      </c>
      <c r="U34" s="3" t="s">
        <v>292</v>
      </c>
      <c r="V34" s="4" t="s">
        <v>213</v>
      </c>
      <c r="W34" s="5" t="s">
        <v>214</v>
      </c>
      <c r="X34" s="4">
        <v>3.6739999999999999</v>
      </c>
      <c r="Y34" s="4" t="s">
        <v>145</v>
      </c>
      <c r="Z34" s="4" t="s">
        <v>268</v>
      </c>
      <c r="AA34" s="4" t="s">
        <v>272</v>
      </c>
      <c r="AB34" s="4">
        <v>169</v>
      </c>
      <c r="AC34" s="3">
        <v>900</v>
      </c>
      <c r="AD34" s="4" t="s">
        <v>356</v>
      </c>
      <c r="AE34" s="7">
        <v>25</v>
      </c>
      <c r="AF34" s="7">
        <v>5</v>
      </c>
      <c r="AG34" s="4">
        <v>0</v>
      </c>
      <c r="AH34" s="4">
        <v>98</v>
      </c>
      <c r="AI34" s="4">
        <v>200</v>
      </c>
      <c r="AJ34" s="4" t="s">
        <v>64</v>
      </c>
      <c r="AK34" s="4" t="s">
        <v>0</v>
      </c>
      <c r="AL34" s="4" t="s">
        <v>145</v>
      </c>
      <c r="AM34" s="28" t="s">
        <v>387</v>
      </c>
      <c r="AN34" s="3">
        <v>1.038</v>
      </c>
      <c r="AO34" s="3">
        <v>0.315</v>
      </c>
      <c r="AP34" s="8">
        <v>0.59499999999999997</v>
      </c>
      <c r="AQ34" s="3">
        <v>0.32</v>
      </c>
      <c r="AR34" s="3">
        <v>0.34100000000000003</v>
      </c>
      <c r="AS34" s="3">
        <v>0.66100000000000003</v>
      </c>
      <c r="AT34" s="3">
        <v>0.1</v>
      </c>
      <c r="AU34" s="3">
        <v>0.66</v>
      </c>
      <c r="AV34" s="3">
        <v>0.28499999999999998</v>
      </c>
      <c r="AW34" s="3">
        <v>0.93799999999999994</v>
      </c>
    </row>
    <row r="35" spans="1:49" x14ac:dyDescent="0.2">
      <c r="A35" s="4" t="s">
        <v>138</v>
      </c>
      <c r="B35" s="4" t="s">
        <v>155</v>
      </c>
      <c r="C35" s="6">
        <v>1.268</v>
      </c>
      <c r="D35" s="6">
        <v>36.4</v>
      </c>
      <c r="E35" s="6">
        <v>47.7</v>
      </c>
      <c r="F35" s="4" t="s">
        <v>0</v>
      </c>
      <c r="G35" s="4" t="s">
        <v>50</v>
      </c>
      <c r="H35" s="4" t="s">
        <v>0</v>
      </c>
      <c r="I35" s="17" t="s">
        <v>325</v>
      </c>
      <c r="J35" s="4" t="s">
        <v>308</v>
      </c>
      <c r="K35" s="4">
        <v>6</v>
      </c>
      <c r="L35" s="3">
        <v>0.76</v>
      </c>
      <c r="M35" s="19">
        <v>16.7</v>
      </c>
      <c r="N35" s="3">
        <v>0.85899999999999999</v>
      </c>
      <c r="O35" s="4" t="s">
        <v>11</v>
      </c>
      <c r="P35" s="34">
        <v>0.59089999999999998</v>
      </c>
      <c r="Q35" s="3">
        <v>1500</v>
      </c>
      <c r="R35" s="2" t="s">
        <v>190</v>
      </c>
      <c r="S35" s="2" t="s">
        <v>145</v>
      </c>
      <c r="T35" s="3" t="s">
        <v>145</v>
      </c>
      <c r="U35" s="3" t="s">
        <v>292</v>
      </c>
      <c r="V35" s="4" t="s">
        <v>213</v>
      </c>
      <c r="W35" s="5" t="s">
        <v>215</v>
      </c>
      <c r="X35" s="4">
        <v>1.7450000000000001</v>
      </c>
      <c r="Y35" s="4" t="s">
        <v>145</v>
      </c>
      <c r="Z35" s="4" t="s">
        <v>268</v>
      </c>
      <c r="AA35" s="4" t="s">
        <v>272</v>
      </c>
      <c r="AB35" s="4">
        <v>169</v>
      </c>
      <c r="AC35" s="3">
        <v>900</v>
      </c>
      <c r="AD35" s="4" t="s">
        <v>356</v>
      </c>
      <c r="AE35" s="7">
        <v>1</v>
      </c>
      <c r="AF35" s="7">
        <v>2</v>
      </c>
      <c r="AG35" s="4">
        <v>0</v>
      </c>
      <c r="AH35" s="4">
        <v>108</v>
      </c>
      <c r="AI35" s="4">
        <v>200</v>
      </c>
      <c r="AJ35" s="4" t="s">
        <v>64</v>
      </c>
      <c r="AK35" s="4" t="s">
        <v>0</v>
      </c>
      <c r="AL35" s="4" t="s">
        <v>145</v>
      </c>
      <c r="AM35" s="28" t="s">
        <v>387</v>
      </c>
      <c r="AN35" s="3">
        <v>1.093</v>
      </c>
      <c r="AO35" s="3">
        <v>0.316</v>
      </c>
      <c r="AP35" s="8">
        <v>0.307</v>
      </c>
      <c r="AQ35" s="3">
        <v>0.46</v>
      </c>
      <c r="AR35" s="3">
        <v>0.40699999999999997</v>
      </c>
      <c r="AS35" s="3">
        <v>0.86699999999999999</v>
      </c>
      <c r="AT35" s="3">
        <v>0.05</v>
      </c>
      <c r="AU35" s="3">
        <v>0.33</v>
      </c>
      <c r="AV35" s="3">
        <v>0.30599999999999999</v>
      </c>
      <c r="AW35" s="3">
        <v>1.016</v>
      </c>
    </row>
    <row r="36" spans="1:49" x14ac:dyDescent="0.2">
      <c r="A36" s="4" t="s">
        <v>63</v>
      </c>
      <c r="B36" s="4" t="s">
        <v>154</v>
      </c>
      <c r="C36" s="6">
        <v>5.88</v>
      </c>
      <c r="D36" s="6">
        <v>36.4</v>
      </c>
      <c r="E36" s="6">
        <v>47.7</v>
      </c>
      <c r="F36" s="4" t="s">
        <v>0</v>
      </c>
      <c r="G36" s="4" t="s">
        <v>50</v>
      </c>
      <c r="H36" s="4" t="s">
        <v>0</v>
      </c>
      <c r="I36" s="17" t="s">
        <v>325</v>
      </c>
      <c r="J36" s="4" t="s">
        <v>308</v>
      </c>
      <c r="K36" s="4">
        <v>8</v>
      </c>
      <c r="L36" s="3">
        <v>0.99</v>
      </c>
      <c r="M36" s="19">
        <v>4.5</v>
      </c>
      <c r="N36" s="3">
        <v>0.85899999999999999</v>
      </c>
      <c r="O36" s="4" t="s">
        <v>11</v>
      </c>
      <c r="P36" s="33">
        <v>0.65549999999999997</v>
      </c>
      <c r="Q36" s="3">
        <v>1500</v>
      </c>
      <c r="R36" s="2" t="s">
        <v>190</v>
      </c>
      <c r="S36" s="2" t="s">
        <v>145</v>
      </c>
      <c r="T36" s="3" t="s">
        <v>145</v>
      </c>
      <c r="U36" s="3" t="s">
        <v>292</v>
      </c>
      <c r="V36" s="4" t="s">
        <v>216</v>
      </c>
      <c r="W36" s="5" t="s">
        <v>217</v>
      </c>
      <c r="X36" s="4">
        <v>2.637</v>
      </c>
      <c r="Y36" s="4" t="s">
        <v>145</v>
      </c>
      <c r="Z36" s="4" t="s">
        <v>268</v>
      </c>
      <c r="AA36" s="4" t="s">
        <v>274</v>
      </c>
      <c r="AB36" s="4">
        <v>189</v>
      </c>
      <c r="AC36" s="3">
        <v>900</v>
      </c>
      <c r="AD36" s="4" t="s">
        <v>357</v>
      </c>
      <c r="AE36" s="7">
        <v>12</v>
      </c>
      <c r="AF36" s="7">
        <v>11</v>
      </c>
      <c r="AG36" s="4">
        <v>0</v>
      </c>
      <c r="AH36" s="4">
        <v>56</v>
      </c>
      <c r="AI36" s="4">
        <v>200</v>
      </c>
      <c r="AJ36" s="4" t="s">
        <v>64</v>
      </c>
      <c r="AK36" s="4" t="s">
        <v>0</v>
      </c>
      <c r="AL36" s="4" t="s">
        <v>145</v>
      </c>
      <c r="AM36" s="28" t="s">
        <v>386</v>
      </c>
      <c r="AN36" s="3">
        <v>1.008</v>
      </c>
      <c r="AO36" s="3">
        <v>0.23499999999999999</v>
      </c>
      <c r="AP36" s="8">
        <v>0.32600000000000001</v>
      </c>
      <c r="AQ36" s="3">
        <v>0.42599999999999999</v>
      </c>
      <c r="AR36" s="3">
        <v>0.58599999999999997</v>
      </c>
      <c r="AS36" s="3">
        <v>1.012</v>
      </c>
      <c r="AT36" s="3" t="s">
        <v>1</v>
      </c>
      <c r="AU36" s="3" t="s">
        <v>1</v>
      </c>
      <c r="AV36" s="3" t="s">
        <v>1</v>
      </c>
      <c r="AW36" s="3" t="s">
        <v>1</v>
      </c>
    </row>
    <row r="37" spans="1:49" x14ac:dyDescent="0.2">
      <c r="A37" s="4" t="s">
        <v>63</v>
      </c>
      <c r="B37" s="4" t="s">
        <v>154</v>
      </c>
      <c r="C37" s="6">
        <v>5.88</v>
      </c>
      <c r="D37" s="6">
        <v>36.4</v>
      </c>
      <c r="E37" s="6">
        <v>47.7</v>
      </c>
      <c r="F37" s="4" t="s">
        <v>148</v>
      </c>
      <c r="G37" s="4" t="s">
        <v>50</v>
      </c>
      <c r="H37" s="4" t="s">
        <v>0</v>
      </c>
      <c r="I37" s="17" t="s">
        <v>325</v>
      </c>
      <c r="J37" s="4" t="s">
        <v>308</v>
      </c>
      <c r="K37" s="4">
        <v>10</v>
      </c>
      <c r="L37" s="3">
        <v>0.82499999999999996</v>
      </c>
      <c r="M37" s="19">
        <v>15.1</v>
      </c>
      <c r="N37" s="3">
        <v>0.85899999999999999</v>
      </c>
      <c r="O37" s="4" t="s">
        <v>11</v>
      </c>
      <c r="P37" s="34">
        <v>0.89290000000000003</v>
      </c>
      <c r="Q37" s="3">
        <v>1500</v>
      </c>
      <c r="R37" s="2" t="s">
        <v>190</v>
      </c>
      <c r="S37" s="2" t="s">
        <v>145</v>
      </c>
      <c r="T37" s="3" t="s">
        <v>145</v>
      </c>
      <c r="U37" s="3" t="s">
        <v>292</v>
      </c>
      <c r="V37" s="4" t="s">
        <v>218</v>
      </c>
      <c r="W37" s="5" t="s">
        <v>219</v>
      </c>
      <c r="X37" s="4">
        <v>3.5129999999999999</v>
      </c>
      <c r="Y37" s="4" t="s">
        <v>145</v>
      </c>
      <c r="Z37" s="4" t="s">
        <v>0</v>
      </c>
      <c r="AA37" s="4" t="s">
        <v>274</v>
      </c>
      <c r="AB37" s="4">
        <v>193</v>
      </c>
      <c r="AC37" s="3">
        <v>900</v>
      </c>
      <c r="AD37" s="5" t="s">
        <v>358</v>
      </c>
      <c r="AE37" s="7">
        <v>26</v>
      </c>
      <c r="AF37" s="7">
        <v>2</v>
      </c>
      <c r="AG37" s="4">
        <v>0</v>
      </c>
      <c r="AH37" s="4">
        <v>38</v>
      </c>
      <c r="AI37" s="4">
        <v>200</v>
      </c>
      <c r="AJ37" s="4" t="s">
        <v>64</v>
      </c>
      <c r="AK37" s="4" t="s">
        <v>0</v>
      </c>
      <c r="AL37" s="4" t="s">
        <v>145</v>
      </c>
      <c r="AM37" s="28" t="s">
        <v>386</v>
      </c>
      <c r="AN37" s="3">
        <v>1.083</v>
      </c>
      <c r="AO37" s="3">
        <v>0.33100000000000002</v>
      </c>
      <c r="AP37" s="8">
        <v>0.33700000000000002</v>
      </c>
      <c r="AQ37" s="3">
        <v>0.42399999999999999</v>
      </c>
      <c r="AR37" s="3">
        <v>0.34699999999999998</v>
      </c>
      <c r="AS37" s="3">
        <v>0.77100000000000002</v>
      </c>
      <c r="AT37" s="3">
        <v>0.05</v>
      </c>
      <c r="AU37" s="3">
        <v>0.28000000000000003</v>
      </c>
      <c r="AV37" s="3">
        <v>0.29399999999999998</v>
      </c>
      <c r="AW37" s="3">
        <v>0.90800000000000003</v>
      </c>
    </row>
    <row r="38" spans="1:49" x14ac:dyDescent="0.2">
      <c r="A38" s="4" t="s">
        <v>63</v>
      </c>
      <c r="B38" s="4" t="s">
        <v>154</v>
      </c>
      <c r="C38" s="6">
        <v>5.88</v>
      </c>
      <c r="D38" s="6">
        <v>36.4</v>
      </c>
      <c r="E38" s="6">
        <v>47.7</v>
      </c>
      <c r="F38" s="4" t="s">
        <v>148</v>
      </c>
      <c r="G38" s="4" t="s">
        <v>50</v>
      </c>
      <c r="H38" s="4" t="s">
        <v>0</v>
      </c>
      <c r="I38" s="17" t="s">
        <v>328</v>
      </c>
      <c r="J38" s="4" t="s">
        <v>315</v>
      </c>
      <c r="K38" s="4">
        <v>1</v>
      </c>
      <c r="L38" s="3">
        <v>1.0549999999999999</v>
      </c>
      <c r="M38" s="19">
        <v>22.6</v>
      </c>
      <c r="N38" s="3">
        <v>0.85899999999999999</v>
      </c>
      <c r="O38" s="4" t="s">
        <v>11</v>
      </c>
      <c r="P38" s="33">
        <v>0.66190000000000004</v>
      </c>
      <c r="Q38" s="3">
        <v>1475</v>
      </c>
      <c r="R38" s="2" t="s">
        <v>190</v>
      </c>
      <c r="S38" s="2" t="s">
        <v>145</v>
      </c>
      <c r="T38" s="3" t="s">
        <v>145</v>
      </c>
      <c r="U38" s="3" t="s">
        <v>292</v>
      </c>
      <c r="V38" s="4" t="s">
        <v>218</v>
      </c>
      <c r="W38" s="5" t="s">
        <v>220</v>
      </c>
      <c r="X38" s="4">
        <v>3.1789999999999998</v>
      </c>
      <c r="Y38" s="4" t="s">
        <v>145</v>
      </c>
      <c r="Z38" s="4" t="s">
        <v>134</v>
      </c>
      <c r="AA38" s="4" t="s">
        <v>274</v>
      </c>
      <c r="AB38" s="4">
        <v>0</v>
      </c>
      <c r="AC38" s="3">
        <v>900</v>
      </c>
      <c r="AD38" s="4" t="s">
        <v>359</v>
      </c>
      <c r="AE38" s="7">
        <v>26</v>
      </c>
      <c r="AF38" s="7">
        <v>35</v>
      </c>
      <c r="AG38" s="4">
        <v>1</v>
      </c>
      <c r="AH38" s="4">
        <v>24</v>
      </c>
      <c r="AI38" s="4">
        <v>200</v>
      </c>
      <c r="AJ38" s="4" t="s">
        <v>64</v>
      </c>
      <c r="AK38" s="4" t="s">
        <v>0</v>
      </c>
      <c r="AL38" s="4" t="s">
        <v>145</v>
      </c>
      <c r="AM38" s="28" t="s">
        <v>387</v>
      </c>
      <c r="AN38" s="3">
        <v>1.036</v>
      </c>
      <c r="AO38" s="8">
        <v>0.55000000000000004</v>
      </c>
      <c r="AP38" s="8">
        <v>0.78600000000000003</v>
      </c>
      <c r="AQ38" s="3">
        <v>0.27400000000000002</v>
      </c>
      <c r="AR38" s="3">
        <v>0.13</v>
      </c>
      <c r="AS38" s="3">
        <v>0.40400000000000003</v>
      </c>
      <c r="AT38" s="3">
        <v>0.11</v>
      </c>
      <c r="AU38" s="3">
        <v>0.5</v>
      </c>
      <c r="AV38" s="3">
        <v>0.27700000000000002</v>
      </c>
      <c r="AW38" s="3">
        <v>0.86099999999999999</v>
      </c>
    </row>
    <row r="39" spans="1:49" ht="18" x14ac:dyDescent="0.25">
      <c r="A39" s="4" t="s">
        <v>63</v>
      </c>
      <c r="B39" s="4" t="s">
        <v>154</v>
      </c>
      <c r="C39" s="6">
        <v>5.88</v>
      </c>
      <c r="D39" s="6">
        <v>36.4</v>
      </c>
      <c r="E39" s="6">
        <v>47.7</v>
      </c>
      <c r="F39" s="4" t="s">
        <v>148</v>
      </c>
      <c r="G39" s="4" t="s">
        <v>50</v>
      </c>
      <c r="H39" s="4" t="s">
        <v>147</v>
      </c>
      <c r="I39" s="17" t="s">
        <v>328</v>
      </c>
      <c r="J39" s="4" t="s">
        <v>315</v>
      </c>
      <c r="K39" s="4">
        <v>9</v>
      </c>
      <c r="L39" s="3">
        <v>0.78500000000000003</v>
      </c>
      <c r="M39" s="19">
        <v>22.8</v>
      </c>
      <c r="N39" s="3">
        <v>0.85899999999999999</v>
      </c>
      <c r="O39" s="4" t="s">
        <v>11</v>
      </c>
      <c r="P39" s="34">
        <v>0.73770000000000002</v>
      </c>
      <c r="Q39" s="3">
        <v>1475</v>
      </c>
      <c r="R39" s="2" t="s">
        <v>190</v>
      </c>
      <c r="S39" s="2" t="s">
        <v>145</v>
      </c>
      <c r="T39" s="3" t="s">
        <v>145</v>
      </c>
      <c r="U39" s="3" t="s">
        <v>292</v>
      </c>
      <c r="V39" s="4" t="s">
        <v>218</v>
      </c>
      <c r="W39" s="5" t="s">
        <v>221</v>
      </c>
      <c r="X39" s="4">
        <v>2.7429999999999999</v>
      </c>
      <c r="Y39" s="4" t="s">
        <v>145</v>
      </c>
      <c r="Z39" s="4" t="s">
        <v>0</v>
      </c>
      <c r="AA39" s="4" t="s">
        <v>274</v>
      </c>
      <c r="AB39" s="4">
        <v>18</v>
      </c>
      <c r="AC39" s="3">
        <v>900</v>
      </c>
      <c r="AD39" s="4" t="s">
        <v>360</v>
      </c>
      <c r="AE39" s="7">
        <v>31</v>
      </c>
      <c r="AF39" s="7">
        <v>58</v>
      </c>
      <c r="AG39" s="4">
        <v>0</v>
      </c>
      <c r="AH39" s="4">
        <v>20</v>
      </c>
      <c r="AI39" s="4">
        <v>200</v>
      </c>
      <c r="AJ39" s="4" t="s">
        <v>64</v>
      </c>
      <c r="AK39" s="4" t="s">
        <v>0</v>
      </c>
      <c r="AL39" s="4" t="s">
        <v>114</v>
      </c>
      <c r="AM39" s="28" t="s">
        <v>387</v>
      </c>
      <c r="AN39" s="3">
        <v>1.0629999999999999</v>
      </c>
      <c r="AO39" s="8">
        <v>0.27</v>
      </c>
      <c r="AP39" s="8">
        <v>0.307</v>
      </c>
      <c r="AQ39" s="3">
        <v>0.502</v>
      </c>
      <c r="AR39" s="3">
        <v>0.436</v>
      </c>
      <c r="AS39" s="3">
        <v>0.93799999999999994</v>
      </c>
      <c r="AT39" s="3">
        <v>0.09</v>
      </c>
      <c r="AU39" s="3">
        <v>0.38</v>
      </c>
      <c r="AV39" s="3">
        <v>0.28899999999999998</v>
      </c>
      <c r="AW39" s="3">
        <v>0.97</v>
      </c>
    </row>
    <row r="40" spans="1:49" x14ac:dyDescent="0.2">
      <c r="A40" s="4" t="s">
        <v>63</v>
      </c>
      <c r="B40" s="4" t="s">
        <v>154</v>
      </c>
      <c r="C40" s="6">
        <v>5.88</v>
      </c>
      <c r="D40" s="6">
        <v>36.4</v>
      </c>
      <c r="E40" s="6">
        <v>47.7</v>
      </c>
      <c r="F40" s="4" t="s">
        <v>0</v>
      </c>
      <c r="G40" s="4" t="s">
        <v>86</v>
      </c>
      <c r="H40" s="4" t="s">
        <v>0</v>
      </c>
      <c r="I40" s="17" t="s">
        <v>328</v>
      </c>
      <c r="J40" s="4" t="s">
        <v>315</v>
      </c>
      <c r="K40" s="4">
        <v>1</v>
      </c>
      <c r="L40" s="3">
        <v>0.82</v>
      </c>
      <c r="M40" s="19">
        <v>32</v>
      </c>
      <c r="N40" s="3">
        <v>1.1519999999999999</v>
      </c>
      <c r="O40" s="4" t="s">
        <v>11</v>
      </c>
      <c r="P40" s="33">
        <v>0.74629999999999996</v>
      </c>
      <c r="Q40" s="3">
        <v>1500</v>
      </c>
      <c r="R40" s="2" t="s">
        <v>190</v>
      </c>
      <c r="S40" s="2" t="s">
        <v>145</v>
      </c>
      <c r="T40" s="3" t="s">
        <v>145</v>
      </c>
      <c r="U40" s="3" t="s">
        <v>292</v>
      </c>
      <c r="V40" s="4" t="s">
        <v>222</v>
      </c>
      <c r="W40" s="5" t="s">
        <v>223</v>
      </c>
      <c r="X40" s="4">
        <v>1.5780000000000001</v>
      </c>
      <c r="Y40" s="4" t="s">
        <v>114</v>
      </c>
      <c r="Z40" s="4" t="s">
        <v>134</v>
      </c>
      <c r="AA40" s="4" t="s">
        <v>274</v>
      </c>
      <c r="AB40" s="4">
        <v>29</v>
      </c>
      <c r="AC40" s="3">
        <v>900</v>
      </c>
      <c r="AD40" s="4" t="s">
        <v>361</v>
      </c>
      <c r="AE40" s="7">
        <v>2</v>
      </c>
      <c r="AF40" s="7">
        <v>1</v>
      </c>
      <c r="AG40" s="4">
        <v>0</v>
      </c>
      <c r="AH40" s="4">
        <v>15</v>
      </c>
      <c r="AI40" s="4">
        <v>200</v>
      </c>
      <c r="AJ40" s="4" t="s">
        <v>64</v>
      </c>
      <c r="AK40" s="4" t="s">
        <v>0</v>
      </c>
      <c r="AL40" s="4" t="s">
        <v>114</v>
      </c>
      <c r="AM40" s="28" t="s">
        <v>386</v>
      </c>
      <c r="AN40" s="3">
        <v>1.0740000000000001</v>
      </c>
      <c r="AO40" s="3">
        <v>0.29499999999999998</v>
      </c>
      <c r="AP40" s="8">
        <v>0.29699999999999999</v>
      </c>
      <c r="AQ40" s="3">
        <v>0.45</v>
      </c>
      <c r="AR40" s="3">
        <v>0.45600000000000002</v>
      </c>
      <c r="AS40" s="3">
        <v>0.90600000000000003</v>
      </c>
      <c r="AT40" s="3">
        <v>0.06</v>
      </c>
      <c r="AU40" s="3">
        <v>0.36</v>
      </c>
      <c r="AV40" s="3">
        <v>0.3</v>
      </c>
      <c r="AW40" s="3">
        <v>0.88600000000000001</v>
      </c>
    </row>
    <row r="41" spans="1:49" x14ac:dyDescent="0.2">
      <c r="A41" s="4" t="s">
        <v>63</v>
      </c>
      <c r="B41" s="4" t="s">
        <v>154</v>
      </c>
      <c r="C41" s="6">
        <v>5.88</v>
      </c>
      <c r="D41" s="6">
        <v>36.4</v>
      </c>
      <c r="E41" s="6">
        <v>47.7</v>
      </c>
      <c r="F41" s="4" t="s">
        <v>0</v>
      </c>
      <c r="G41" s="4" t="s">
        <v>86</v>
      </c>
      <c r="H41" s="4" t="s">
        <v>0</v>
      </c>
      <c r="I41" s="17" t="s">
        <v>328</v>
      </c>
      <c r="J41" s="4" t="s">
        <v>315</v>
      </c>
      <c r="K41" s="4">
        <v>1</v>
      </c>
      <c r="L41" s="3">
        <v>0.86</v>
      </c>
      <c r="M41" s="19">
        <v>41.6</v>
      </c>
      <c r="N41" s="3">
        <v>1.1519999999999999</v>
      </c>
      <c r="O41" s="4" t="s">
        <v>11</v>
      </c>
      <c r="P41" s="34">
        <v>0.29620000000000002</v>
      </c>
      <c r="Q41" s="3">
        <v>1475</v>
      </c>
      <c r="R41" s="2" t="s">
        <v>190</v>
      </c>
      <c r="S41" s="2" t="s">
        <v>145</v>
      </c>
      <c r="T41" s="3" t="s">
        <v>145</v>
      </c>
      <c r="U41" s="3" t="s">
        <v>292</v>
      </c>
      <c r="V41" s="4" t="s">
        <v>224</v>
      </c>
      <c r="W41" s="5" t="s">
        <v>225</v>
      </c>
      <c r="X41" s="4">
        <v>1.27</v>
      </c>
      <c r="Y41" s="4" t="s">
        <v>114</v>
      </c>
      <c r="Z41" s="4" t="s">
        <v>134</v>
      </c>
      <c r="AA41" s="4" t="s">
        <v>274</v>
      </c>
      <c r="AB41" s="4">
        <v>37</v>
      </c>
      <c r="AC41" s="3">
        <v>900</v>
      </c>
      <c r="AD41" s="4" t="s">
        <v>362</v>
      </c>
      <c r="AE41" s="7">
        <v>1</v>
      </c>
      <c r="AF41" s="7">
        <v>2</v>
      </c>
      <c r="AG41" s="4">
        <v>0</v>
      </c>
      <c r="AH41" s="4">
        <v>13</v>
      </c>
      <c r="AI41" s="4">
        <v>200</v>
      </c>
      <c r="AJ41" s="4" t="s">
        <v>64</v>
      </c>
      <c r="AK41" s="4" t="s">
        <v>0</v>
      </c>
      <c r="AL41" s="4" t="s">
        <v>114</v>
      </c>
      <c r="AM41" s="28" t="s">
        <v>387</v>
      </c>
      <c r="AN41" s="3">
        <v>1.0900000000000001</v>
      </c>
      <c r="AO41" s="3">
        <v>0.36199999999999999</v>
      </c>
      <c r="AP41" s="8">
        <v>0.307</v>
      </c>
      <c r="AQ41" s="3">
        <v>0.54700000000000004</v>
      </c>
      <c r="AR41" s="3">
        <v>0.18099999999999999</v>
      </c>
      <c r="AS41" s="3">
        <v>0.72799999999999998</v>
      </c>
      <c r="AT41" s="3">
        <v>0.06</v>
      </c>
      <c r="AU41" s="3">
        <v>0.33</v>
      </c>
      <c r="AV41" s="3">
        <v>0.33200000000000002</v>
      </c>
      <c r="AW41" s="3">
        <v>0.999</v>
      </c>
    </row>
    <row r="42" spans="1:49" x14ac:dyDescent="0.2">
      <c r="A42" s="4" t="s">
        <v>63</v>
      </c>
      <c r="B42" s="4" t="s">
        <v>154</v>
      </c>
      <c r="C42" s="6">
        <v>5.88</v>
      </c>
      <c r="D42" s="6">
        <v>36.4</v>
      </c>
      <c r="E42" s="6">
        <v>47.7</v>
      </c>
      <c r="F42" s="4" t="s">
        <v>0</v>
      </c>
      <c r="G42" s="4" t="s">
        <v>86</v>
      </c>
      <c r="H42" s="4" t="s">
        <v>0</v>
      </c>
      <c r="I42" s="17" t="s">
        <v>328</v>
      </c>
      <c r="J42" s="5" t="s">
        <v>316</v>
      </c>
      <c r="K42" s="4">
        <v>2</v>
      </c>
      <c r="L42" s="3">
        <v>1.0049999999999999</v>
      </c>
      <c r="M42" s="19">
        <v>25.8</v>
      </c>
      <c r="N42" s="3">
        <v>1.1519999999999999</v>
      </c>
      <c r="O42" s="4" t="s">
        <v>11</v>
      </c>
      <c r="P42" s="33">
        <v>0.3251</v>
      </c>
      <c r="Q42" s="3">
        <v>1475</v>
      </c>
      <c r="R42" s="2" t="s">
        <v>190</v>
      </c>
      <c r="S42" s="2" t="s">
        <v>145</v>
      </c>
      <c r="T42" s="3" t="s">
        <v>145</v>
      </c>
      <c r="U42" s="3" t="s">
        <v>292</v>
      </c>
      <c r="V42" s="4" t="s">
        <v>224</v>
      </c>
      <c r="W42" s="5" t="s">
        <v>225</v>
      </c>
      <c r="X42" s="4">
        <v>1.27</v>
      </c>
      <c r="Y42" s="4" t="s">
        <v>114</v>
      </c>
      <c r="Z42" s="4" t="s">
        <v>134</v>
      </c>
      <c r="AA42" s="4" t="s">
        <v>274</v>
      </c>
      <c r="AB42" s="4">
        <v>16</v>
      </c>
      <c r="AC42" s="3">
        <v>900</v>
      </c>
      <c r="AD42" s="4" t="s">
        <v>362</v>
      </c>
      <c r="AE42" s="7">
        <v>1</v>
      </c>
      <c r="AF42" s="7">
        <v>2</v>
      </c>
      <c r="AG42" s="4">
        <v>0</v>
      </c>
      <c r="AH42" s="4">
        <v>19</v>
      </c>
      <c r="AI42" s="4">
        <v>200</v>
      </c>
      <c r="AJ42" s="4" t="s">
        <v>64</v>
      </c>
      <c r="AK42" s="4" t="s">
        <v>0</v>
      </c>
      <c r="AL42" s="4" t="s">
        <v>114</v>
      </c>
      <c r="AM42" s="28" t="s">
        <v>387</v>
      </c>
      <c r="AN42" s="3">
        <v>1.0860000000000001</v>
      </c>
      <c r="AO42" s="3">
        <v>0.311</v>
      </c>
      <c r="AP42" s="8">
        <v>0.29699999999999999</v>
      </c>
      <c r="AQ42" s="3">
        <v>0.57799999999999996</v>
      </c>
      <c r="AR42" s="3">
        <v>0.245</v>
      </c>
      <c r="AS42" s="3">
        <v>0.82299999999999995</v>
      </c>
      <c r="AT42" s="3">
        <v>0.09</v>
      </c>
      <c r="AU42" s="3">
        <v>0.39</v>
      </c>
      <c r="AV42" s="3">
        <v>0.28799999999999998</v>
      </c>
      <c r="AW42" s="3">
        <v>0.97299999999999998</v>
      </c>
    </row>
    <row r="43" spans="1:49" x14ac:dyDescent="0.2">
      <c r="A43" s="4" t="s">
        <v>63</v>
      </c>
      <c r="B43" s="4" t="s">
        <v>154</v>
      </c>
      <c r="C43" s="6">
        <v>5.88</v>
      </c>
      <c r="D43" s="6">
        <v>36.4</v>
      </c>
      <c r="E43" s="6">
        <v>47.7</v>
      </c>
      <c r="F43" s="4" t="s">
        <v>0</v>
      </c>
      <c r="G43" s="4" t="s">
        <v>86</v>
      </c>
      <c r="H43" s="4" t="s">
        <v>0</v>
      </c>
      <c r="I43" s="17" t="s">
        <v>328</v>
      </c>
      <c r="J43" s="4" t="s">
        <v>315</v>
      </c>
      <c r="K43" s="4">
        <v>4</v>
      </c>
      <c r="L43" s="3">
        <v>0.85499999999999998</v>
      </c>
      <c r="M43" s="19">
        <v>43.5</v>
      </c>
      <c r="N43" s="3">
        <v>1.1519999999999999</v>
      </c>
      <c r="O43" s="4" t="s">
        <v>11</v>
      </c>
      <c r="P43" s="34">
        <v>0.35849999999999999</v>
      </c>
      <c r="Q43" s="3">
        <v>1475</v>
      </c>
      <c r="R43" s="2" t="s">
        <v>190</v>
      </c>
      <c r="S43" s="2" t="s">
        <v>145</v>
      </c>
      <c r="T43" s="3" t="s">
        <v>145</v>
      </c>
      <c r="U43" s="3" t="s">
        <v>292</v>
      </c>
      <c r="V43" s="4" t="s">
        <v>224</v>
      </c>
      <c r="W43" s="5" t="s">
        <v>225</v>
      </c>
      <c r="X43" s="4">
        <v>1.27</v>
      </c>
      <c r="Y43" s="4" t="s">
        <v>114</v>
      </c>
      <c r="Z43" s="4" t="s">
        <v>134</v>
      </c>
      <c r="AA43" s="4" t="s">
        <v>274</v>
      </c>
      <c r="AB43" s="4">
        <v>43</v>
      </c>
      <c r="AC43" s="3">
        <v>900</v>
      </c>
      <c r="AD43" s="4" t="s">
        <v>257</v>
      </c>
      <c r="AE43" s="7">
        <v>1</v>
      </c>
      <c r="AF43" s="7">
        <v>2</v>
      </c>
      <c r="AG43" s="4">
        <v>0</v>
      </c>
      <c r="AH43" s="4">
        <v>22</v>
      </c>
      <c r="AI43" s="4">
        <v>200</v>
      </c>
      <c r="AJ43" s="4" t="s">
        <v>64</v>
      </c>
      <c r="AK43" s="4" t="s">
        <v>403</v>
      </c>
      <c r="AL43" s="4" t="s">
        <v>114</v>
      </c>
      <c r="AM43" s="28" t="s">
        <v>386</v>
      </c>
      <c r="AN43" s="3">
        <v>1.091</v>
      </c>
      <c r="AO43" s="3">
        <v>0.18</v>
      </c>
      <c r="AP43" s="8">
        <v>0.157</v>
      </c>
      <c r="AQ43" s="3">
        <v>1.0409999999999999</v>
      </c>
      <c r="AR43" s="3">
        <v>0.40200000000000002</v>
      </c>
      <c r="AS43" s="3">
        <v>1.4430000000000001</v>
      </c>
      <c r="AT43" s="3">
        <v>7.0000000000000007E-2</v>
      </c>
      <c r="AU43" s="3">
        <v>0.39</v>
      </c>
      <c r="AV43" s="3" t="s">
        <v>1</v>
      </c>
      <c r="AW43" s="3" t="s">
        <v>1</v>
      </c>
    </row>
    <row r="44" spans="1:49" x14ac:dyDescent="0.2">
      <c r="A44" s="4" t="s">
        <v>63</v>
      </c>
      <c r="B44" s="4" t="s">
        <v>154</v>
      </c>
      <c r="C44" s="6">
        <v>5.88</v>
      </c>
      <c r="D44" s="6">
        <v>36.4</v>
      </c>
      <c r="E44" s="6">
        <v>47.7</v>
      </c>
      <c r="F44" s="4" t="s">
        <v>0</v>
      </c>
      <c r="G44" s="4" t="s">
        <v>86</v>
      </c>
      <c r="H44" s="4" t="s">
        <v>0</v>
      </c>
      <c r="I44" s="17" t="s">
        <v>328</v>
      </c>
      <c r="J44" s="4" t="s">
        <v>315</v>
      </c>
      <c r="K44" s="4">
        <v>5</v>
      </c>
      <c r="L44" s="3">
        <v>0.87</v>
      </c>
      <c r="M44" s="19">
        <v>14.5</v>
      </c>
      <c r="N44" s="3">
        <v>1.1519999999999999</v>
      </c>
      <c r="O44" s="4" t="s">
        <v>11</v>
      </c>
      <c r="P44" s="33">
        <v>0.3453</v>
      </c>
      <c r="Q44" s="3">
        <v>1475</v>
      </c>
      <c r="R44" s="2" t="s">
        <v>190</v>
      </c>
      <c r="S44" s="2" t="s">
        <v>145</v>
      </c>
      <c r="T44" s="3" t="s">
        <v>145</v>
      </c>
      <c r="U44" s="3" t="s">
        <v>292</v>
      </c>
      <c r="V44" s="4" t="s">
        <v>224</v>
      </c>
      <c r="W44" s="5" t="s">
        <v>225</v>
      </c>
      <c r="X44" s="4">
        <v>1.27</v>
      </c>
      <c r="Y44" s="4" t="s">
        <v>114</v>
      </c>
      <c r="Z44" s="4" t="s">
        <v>134</v>
      </c>
      <c r="AA44" s="4" t="s">
        <v>274</v>
      </c>
      <c r="AB44" s="4">
        <v>59</v>
      </c>
      <c r="AC44" s="3">
        <v>900</v>
      </c>
      <c r="AD44" s="4" t="s">
        <v>257</v>
      </c>
      <c r="AE44" s="7">
        <v>1</v>
      </c>
      <c r="AF44" s="7">
        <v>2</v>
      </c>
      <c r="AG44" s="4">
        <v>0</v>
      </c>
      <c r="AH44" s="4">
        <v>25</v>
      </c>
      <c r="AI44" s="4">
        <v>200</v>
      </c>
      <c r="AJ44" s="4" t="s">
        <v>64</v>
      </c>
      <c r="AK44" s="4" t="s">
        <v>404</v>
      </c>
      <c r="AL44" s="4" t="s">
        <v>114</v>
      </c>
      <c r="AM44" s="28" t="s">
        <v>387</v>
      </c>
      <c r="AN44" s="3">
        <v>1.0980000000000001</v>
      </c>
      <c r="AO44" s="3">
        <v>0.159</v>
      </c>
      <c r="AP44" s="8">
        <v>0.13700000000000001</v>
      </c>
      <c r="AQ44" s="3">
        <v>1.179</v>
      </c>
      <c r="AR44" s="3">
        <v>0.46</v>
      </c>
      <c r="AS44" s="3">
        <v>1.639</v>
      </c>
      <c r="AT44" s="3">
        <v>7.0000000000000007E-2</v>
      </c>
      <c r="AU44" s="3">
        <v>0.31</v>
      </c>
      <c r="AV44" s="3">
        <v>0.32800000000000001</v>
      </c>
      <c r="AW44" s="3">
        <v>0.98499999999999999</v>
      </c>
    </row>
    <row r="45" spans="1:49" x14ac:dyDescent="0.2">
      <c r="A45" s="4" t="s">
        <v>63</v>
      </c>
      <c r="B45" s="4" t="s">
        <v>154</v>
      </c>
      <c r="C45" s="6">
        <v>5.88</v>
      </c>
      <c r="D45" s="6">
        <v>36.4</v>
      </c>
      <c r="E45" s="6">
        <v>47.7</v>
      </c>
      <c r="F45" s="4" t="s">
        <v>0</v>
      </c>
      <c r="G45" s="4" t="s">
        <v>86</v>
      </c>
      <c r="H45" s="4" t="s">
        <v>0</v>
      </c>
      <c r="I45" s="17" t="s">
        <v>328</v>
      </c>
      <c r="J45" s="4" t="s">
        <v>315</v>
      </c>
      <c r="K45" s="4">
        <v>7</v>
      </c>
      <c r="L45" s="3">
        <v>0.95499999999999996</v>
      </c>
      <c r="M45" s="19">
        <v>32.4</v>
      </c>
      <c r="N45" s="3">
        <v>1.1519999999999999</v>
      </c>
      <c r="O45" s="4" t="s">
        <v>11</v>
      </c>
      <c r="P45" s="34">
        <v>0.77500000000000002</v>
      </c>
      <c r="Q45" s="3">
        <v>1550</v>
      </c>
      <c r="R45" s="2" t="s">
        <v>190</v>
      </c>
      <c r="S45" s="2" t="s">
        <v>145</v>
      </c>
      <c r="T45" s="3" t="s">
        <v>114</v>
      </c>
      <c r="U45" s="3" t="s">
        <v>292</v>
      </c>
      <c r="V45" s="4" t="s">
        <v>222</v>
      </c>
      <c r="W45" s="5" t="s">
        <v>226</v>
      </c>
      <c r="X45" s="4">
        <v>1.1919999999999999</v>
      </c>
      <c r="Y45" s="4" t="s">
        <v>114</v>
      </c>
      <c r="Z45" s="4" t="s">
        <v>134</v>
      </c>
      <c r="AA45" s="4" t="s">
        <v>274</v>
      </c>
      <c r="AB45" s="4">
        <v>37</v>
      </c>
      <c r="AC45" s="3">
        <v>900</v>
      </c>
      <c r="AD45" s="4" t="s">
        <v>362</v>
      </c>
      <c r="AE45" s="7">
        <v>2</v>
      </c>
      <c r="AF45" s="7">
        <v>4</v>
      </c>
      <c r="AG45" s="4">
        <v>0</v>
      </c>
      <c r="AH45" s="4">
        <v>31</v>
      </c>
      <c r="AI45" s="4">
        <v>200</v>
      </c>
      <c r="AJ45" s="4" t="s">
        <v>64</v>
      </c>
      <c r="AK45" s="4" t="s">
        <v>0</v>
      </c>
      <c r="AL45" s="4" t="s">
        <v>114</v>
      </c>
      <c r="AM45" s="28" t="s">
        <v>387</v>
      </c>
      <c r="AN45" s="3">
        <v>1.091</v>
      </c>
      <c r="AO45" s="3">
        <v>0.38400000000000001</v>
      </c>
      <c r="AP45" s="8">
        <v>0.32700000000000001</v>
      </c>
      <c r="AQ45" s="3">
        <v>0.43</v>
      </c>
      <c r="AR45" s="3">
        <v>0.251</v>
      </c>
      <c r="AS45" s="3">
        <v>0.68100000000000005</v>
      </c>
      <c r="AT45" s="3">
        <v>7.0000000000000007E-2</v>
      </c>
      <c r="AU45" s="3">
        <v>0.33</v>
      </c>
      <c r="AV45" s="3">
        <v>0.29099999999999998</v>
      </c>
      <c r="AW45" s="3">
        <v>0.91200000000000003</v>
      </c>
    </row>
    <row r="46" spans="1:49" x14ac:dyDescent="0.2">
      <c r="A46" s="4" t="s">
        <v>63</v>
      </c>
      <c r="B46" s="4" t="s">
        <v>154</v>
      </c>
      <c r="C46" s="6">
        <v>5.88</v>
      </c>
      <c r="D46" s="6">
        <v>36.4</v>
      </c>
      <c r="E46" s="6">
        <v>47.7</v>
      </c>
      <c r="F46" s="4" t="s">
        <v>0</v>
      </c>
      <c r="G46" s="4" t="s">
        <v>86</v>
      </c>
      <c r="H46" s="4" t="s">
        <v>0</v>
      </c>
      <c r="I46" s="17" t="s">
        <v>328</v>
      </c>
      <c r="J46" s="25" t="s">
        <v>315</v>
      </c>
      <c r="K46" s="4">
        <v>11</v>
      </c>
      <c r="L46" s="3">
        <v>1.0049999999999999</v>
      </c>
      <c r="M46" s="19">
        <v>27</v>
      </c>
      <c r="N46" s="3">
        <v>1.1519999999999999</v>
      </c>
      <c r="O46" s="4" t="s">
        <v>11</v>
      </c>
      <c r="P46" s="33">
        <v>0.442</v>
      </c>
      <c r="Q46" s="3">
        <v>1475</v>
      </c>
      <c r="R46" s="2" t="s">
        <v>190</v>
      </c>
      <c r="S46" s="2" t="s">
        <v>145</v>
      </c>
      <c r="T46" s="3" t="s">
        <v>145</v>
      </c>
      <c r="U46" s="3" t="s">
        <v>292</v>
      </c>
      <c r="V46" s="4" t="s">
        <v>224</v>
      </c>
      <c r="W46" s="5" t="s">
        <v>225</v>
      </c>
      <c r="X46" s="4">
        <v>1.27</v>
      </c>
      <c r="Y46" s="4" t="s">
        <v>114</v>
      </c>
      <c r="Z46" s="4" t="s">
        <v>134</v>
      </c>
      <c r="AA46" s="4" t="s">
        <v>274</v>
      </c>
      <c r="AB46" s="4">
        <v>59</v>
      </c>
      <c r="AC46" s="3">
        <v>900</v>
      </c>
      <c r="AD46" s="4" t="s">
        <v>363</v>
      </c>
      <c r="AE46" s="7">
        <v>1</v>
      </c>
      <c r="AF46" s="7">
        <v>2</v>
      </c>
      <c r="AG46" s="4">
        <v>0</v>
      </c>
      <c r="AH46" s="4">
        <v>34</v>
      </c>
      <c r="AI46" s="4">
        <v>200</v>
      </c>
      <c r="AJ46" s="4" t="s">
        <v>64</v>
      </c>
      <c r="AK46" s="4" t="s">
        <v>405</v>
      </c>
      <c r="AL46" s="4" t="s">
        <v>114</v>
      </c>
      <c r="AM46" s="28" t="s">
        <v>387</v>
      </c>
      <c r="AN46" s="3">
        <v>1.095</v>
      </c>
      <c r="AO46" s="3">
        <v>0.29499999999999998</v>
      </c>
      <c r="AP46" s="8">
        <v>0.23699999999999999</v>
      </c>
      <c r="AQ46" s="3">
        <v>0.61599999999999999</v>
      </c>
      <c r="AR46" s="3">
        <v>0.27800000000000002</v>
      </c>
      <c r="AS46" s="3">
        <v>0.89400000000000002</v>
      </c>
      <c r="AT46" s="3">
        <v>0.09</v>
      </c>
      <c r="AU46" s="3">
        <v>0.32</v>
      </c>
      <c r="AV46" s="3">
        <v>0.313</v>
      </c>
      <c r="AW46" s="3">
        <v>0.85199999999999998</v>
      </c>
    </row>
    <row r="47" spans="1:49" x14ac:dyDescent="0.2">
      <c r="A47" s="4" t="s">
        <v>79</v>
      </c>
      <c r="B47" s="4" t="s">
        <v>156</v>
      </c>
      <c r="C47" s="6">
        <v>2.762</v>
      </c>
      <c r="D47" s="6">
        <v>29.3</v>
      </c>
      <c r="E47" s="6">
        <v>47.6</v>
      </c>
      <c r="F47" s="4" t="s">
        <v>0</v>
      </c>
      <c r="G47" s="4" t="s">
        <v>50</v>
      </c>
      <c r="H47" s="4" t="s">
        <v>0</v>
      </c>
      <c r="I47" s="17" t="s">
        <v>328</v>
      </c>
      <c r="J47" s="4" t="s">
        <v>315</v>
      </c>
      <c r="K47" s="4">
        <v>2</v>
      </c>
      <c r="L47" s="3">
        <v>0.84499999999999997</v>
      </c>
      <c r="M47" s="19">
        <v>24.9</v>
      </c>
      <c r="N47" s="3">
        <v>0.85899999999999999</v>
      </c>
      <c r="O47" s="4" t="s">
        <v>11</v>
      </c>
      <c r="P47" s="34">
        <v>0.46829999999999999</v>
      </c>
      <c r="Q47" s="3">
        <v>1475</v>
      </c>
      <c r="R47" s="2" t="s">
        <v>190</v>
      </c>
      <c r="S47" s="2" t="s">
        <v>145</v>
      </c>
      <c r="T47" s="3" t="s">
        <v>145</v>
      </c>
      <c r="U47" s="3" t="s">
        <v>292</v>
      </c>
      <c r="V47" s="4" t="s">
        <v>227</v>
      </c>
      <c r="W47" s="5" t="s">
        <v>228</v>
      </c>
      <c r="X47" s="4">
        <v>2.1850000000000001</v>
      </c>
      <c r="Y47" s="4" t="s">
        <v>145</v>
      </c>
      <c r="Z47" s="4" t="s">
        <v>134</v>
      </c>
      <c r="AA47" s="4" t="s">
        <v>274</v>
      </c>
      <c r="AB47" s="4">
        <v>29</v>
      </c>
      <c r="AC47" s="3">
        <v>900</v>
      </c>
      <c r="AD47" s="4" t="s">
        <v>361</v>
      </c>
      <c r="AE47" s="7">
        <v>5</v>
      </c>
      <c r="AF47" s="7">
        <v>2</v>
      </c>
      <c r="AG47" s="4">
        <v>0</v>
      </c>
      <c r="AH47" s="4">
        <v>53</v>
      </c>
      <c r="AI47" s="4">
        <v>200</v>
      </c>
      <c r="AJ47" s="4" t="s">
        <v>64</v>
      </c>
      <c r="AK47" s="4" t="s">
        <v>0</v>
      </c>
      <c r="AL47" s="4" t="s">
        <v>114</v>
      </c>
      <c r="AM47" s="28" t="s">
        <v>387</v>
      </c>
      <c r="AN47" s="3">
        <v>1.087</v>
      </c>
      <c r="AO47" s="8">
        <v>0.3</v>
      </c>
      <c r="AP47" s="8">
        <v>0.28699999999999998</v>
      </c>
      <c r="AQ47" s="3">
        <v>0.53100000000000003</v>
      </c>
      <c r="AR47" s="3">
        <v>0.32900000000000001</v>
      </c>
      <c r="AS47" s="3">
        <v>0.86</v>
      </c>
      <c r="AT47" s="3">
        <v>0.06</v>
      </c>
      <c r="AU47" s="3">
        <v>0.32</v>
      </c>
      <c r="AV47" s="3" t="s">
        <v>1</v>
      </c>
      <c r="AW47" s="3" t="s">
        <v>1</v>
      </c>
    </row>
    <row r="48" spans="1:49" x14ac:dyDescent="0.2">
      <c r="A48" s="4" t="s">
        <v>63</v>
      </c>
      <c r="B48" s="4" t="s">
        <v>154</v>
      </c>
      <c r="C48" s="6">
        <v>5.88</v>
      </c>
      <c r="D48" s="6">
        <v>36.4</v>
      </c>
      <c r="E48" s="6">
        <v>47.7</v>
      </c>
      <c r="F48" s="4" t="s">
        <v>0</v>
      </c>
      <c r="G48" s="4" t="s">
        <v>86</v>
      </c>
      <c r="H48" s="4" t="s">
        <v>0</v>
      </c>
      <c r="I48" s="17" t="s">
        <v>328</v>
      </c>
      <c r="J48" s="5" t="s">
        <v>316</v>
      </c>
      <c r="K48" s="4">
        <v>8</v>
      </c>
      <c r="L48" s="3">
        <v>0.97</v>
      </c>
      <c r="M48" s="19">
        <v>21</v>
      </c>
      <c r="N48" s="3">
        <v>1.1519999999999999</v>
      </c>
      <c r="O48" s="4" t="s">
        <v>11</v>
      </c>
      <c r="P48" s="33">
        <v>0.67800000000000005</v>
      </c>
      <c r="Q48" s="3">
        <v>1550</v>
      </c>
      <c r="R48" s="2" t="s">
        <v>190</v>
      </c>
      <c r="S48" s="2" t="s">
        <v>145</v>
      </c>
      <c r="T48" s="3" t="s">
        <v>114</v>
      </c>
      <c r="U48" s="3" t="s">
        <v>292</v>
      </c>
      <c r="V48" s="4" t="s">
        <v>222</v>
      </c>
      <c r="W48" s="5" t="s">
        <v>226</v>
      </c>
      <c r="X48" s="4">
        <v>1.1919999999999999</v>
      </c>
      <c r="Y48" s="4" t="s">
        <v>114</v>
      </c>
      <c r="Z48" s="4" t="s">
        <v>134</v>
      </c>
      <c r="AA48" s="4" t="s">
        <v>274</v>
      </c>
      <c r="AB48" s="4">
        <v>16</v>
      </c>
      <c r="AC48" s="3">
        <v>900</v>
      </c>
      <c r="AD48" s="4" t="s">
        <v>362</v>
      </c>
      <c r="AE48" s="7">
        <v>2</v>
      </c>
      <c r="AF48" s="7">
        <v>4</v>
      </c>
      <c r="AG48" s="4">
        <v>0</v>
      </c>
      <c r="AH48" s="4">
        <v>46</v>
      </c>
      <c r="AI48" s="4">
        <v>200</v>
      </c>
      <c r="AJ48" s="4" t="s">
        <v>64</v>
      </c>
      <c r="AK48" s="4" t="s">
        <v>0</v>
      </c>
      <c r="AL48" s="4" t="s">
        <v>114</v>
      </c>
      <c r="AM48" s="28" t="s">
        <v>387</v>
      </c>
      <c r="AN48" s="3">
        <v>1.095</v>
      </c>
      <c r="AO48" s="3">
        <v>0.26900000000000002</v>
      </c>
      <c r="AP48" s="8">
        <v>0.22700000000000001</v>
      </c>
      <c r="AQ48" s="3">
        <v>0.6</v>
      </c>
      <c r="AR48" s="3">
        <v>0.39</v>
      </c>
      <c r="AS48" s="3">
        <v>0.99</v>
      </c>
      <c r="AT48" s="3">
        <v>0.06</v>
      </c>
      <c r="AU48" s="3">
        <v>0.3</v>
      </c>
      <c r="AV48" s="3">
        <v>0.29799999999999999</v>
      </c>
      <c r="AW48" s="3">
        <v>0.91800000000000004</v>
      </c>
    </row>
    <row r="49" spans="1:49" x14ac:dyDescent="0.2">
      <c r="A49" s="4" t="s">
        <v>63</v>
      </c>
      <c r="B49" s="4" t="s">
        <v>154</v>
      </c>
      <c r="C49" s="6">
        <v>5.88</v>
      </c>
      <c r="D49" s="6">
        <v>36.4</v>
      </c>
      <c r="E49" s="6">
        <v>47.7</v>
      </c>
      <c r="F49" s="4" t="s">
        <v>148</v>
      </c>
      <c r="G49" s="4" t="s">
        <v>50</v>
      </c>
      <c r="H49" s="4" t="s">
        <v>0</v>
      </c>
      <c r="I49" s="17" t="s">
        <v>325</v>
      </c>
      <c r="J49" s="4" t="s">
        <v>308</v>
      </c>
      <c r="K49" s="4">
        <v>7</v>
      </c>
      <c r="L49" s="3">
        <v>0.98499999999999999</v>
      </c>
      <c r="M49" s="19">
        <v>24.4</v>
      </c>
      <c r="N49" s="3">
        <v>0.85899999999999999</v>
      </c>
      <c r="O49" s="4" t="s">
        <v>11</v>
      </c>
      <c r="P49" s="34">
        <v>0.64380000000000004</v>
      </c>
      <c r="Q49" s="3">
        <v>1475</v>
      </c>
      <c r="R49" s="2" t="s">
        <v>190</v>
      </c>
      <c r="S49" s="2" t="s">
        <v>145</v>
      </c>
      <c r="T49" s="3" t="s">
        <v>145</v>
      </c>
      <c r="U49" s="3" t="s">
        <v>292</v>
      </c>
      <c r="V49" s="4" t="s">
        <v>218</v>
      </c>
      <c r="W49" s="5" t="s">
        <v>220</v>
      </c>
      <c r="X49" s="4">
        <v>3.1789999999999998</v>
      </c>
      <c r="Y49" s="4" t="s">
        <v>145</v>
      </c>
      <c r="Z49" s="4" t="s">
        <v>134</v>
      </c>
      <c r="AA49" s="4" t="s">
        <v>274</v>
      </c>
      <c r="AB49" s="4">
        <v>221</v>
      </c>
      <c r="AC49" s="3">
        <v>900</v>
      </c>
      <c r="AD49" s="4" t="s">
        <v>359</v>
      </c>
      <c r="AE49" s="7">
        <v>31</v>
      </c>
      <c r="AF49" s="7">
        <v>35</v>
      </c>
      <c r="AG49" s="4">
        <v>1</v>
      </c>
      <c r="AH49" s="4">
        <v>92</v>
      </c>
      <c r="AI49" s="4">
        <v>200</v>
      </c>
      <c r="AJ49" s="4" t="s">
        <v>64</v>
      </c>
      <c r="AK49" s="4" t="s">
        <v>0</v>
      </c>
      <c r="AL49" s="4" t="s">
        <v>114</v>
      </c>
      <c r="AM49" s="28" t="s">
        <v>387</v>
      </c>
      <c r="AN49" s="3">
        <v>1.0409999999999999</v>
      </c>
      <c r="AO49" s="3">
        <v>0.45300000000000001</v>
      </c>
      <c r="AP49" s="8">
        <v>0.72599999999999998</v>
      </c>
      <c r="AQ49" s="3">
        <v>0.27800000000000002</v>
      </c>
      <c r="AR49" s="3">
        <v>0.18099999999999999</v>
      </c>
      <c r="AS49" s="3">
        <v>0.45900000000000002</v>
      </c>
      <c r="AT49" s="3">
        <v>0.13</v>
      </c>
      <c r="AU49" s="3">
        <v>0.74</v>
      </c>
      <c r="AV49" s="3">
        <v>0.28799999999999998</v>
      </c>
      <c r="AW49" s="3">
        <v>0.96599999999999997</v>
      </c>
    </row>
    <row r="50" spans="1:49" x14ac:dyDescent="0.2">
      <c r="A50" s="4" t="s">
        <v>63</v>
      </c>
      <c r="B50" s="4" t="s">
        <v>154</v>
      </c>
      <c r="C50" s="6">
        <v>5.88</v>
      </c>
      <c r="D50" s="6">
        <v>36.4</v>
      </c>
      <c r="E50" s="6">
        <v>47.7</v>
      </c>
      <c r="F50" s="4" t="s">
        <v>0</v>
      </c>
      <c r="G50" s="4" t="s">
        <v>86</v>
      </c>
      <c r="H50" s="4" t="s">
        <v>0</v>
      </c>
      <c r="I50" s="17" t="s">
        <v>328</v>
      </c>
      <c r="J50" s="4" t="s">
        <v>315</v>
      </c>
      <c r="K50" s="4">
        <v>10</v>
      </c>
      <c r="L50" s="3">
        <v>0.93</v>
      </c>
      <c r="M50" s="19">
        <v>27.2</v>
      </c>
      <c r="N50" s="3">
        <v>1.1519999999999999</v>
      </c>
      <c r="O50" s="4" t="s">
        <v>11</v>
      </c>
      <c r="P50" s="33">
        <v>0.84519999999999995</v>
      </c>
      <c r="Q50" s="3">
        <v>1550</v>
      </c>
      <c r="R50" s="2" t="s">
        <v>190</v>
      </c>
      <c r="S50" s="2" t="s">
        <v>145</v>
      </c>
      <c r="T50" s="3" t="s">
        <v>114</v>
      </c>
      <c r="U50" s="3" t="s">
        <v>292</v>
      </c>
      <c r="V50" s="4" t="s">
        <v>222</v>
      </c>
      <c r="W50" s="5" t="s">
        <v>226</v>
      </c>
      <c r="X50" s="4">
        <v>1.1919999999999999</v>
      </c>
      <c r="Y50" s="4" t="s">
        <v>114</v>
      </c>
      <c r="Z50" s="4" t="s">
        <v>134</v>
      </c>
      <c r="AA50" s="4" t="s">
        <v>274</v>
      </c>
      <c r="AB50" s="4">
        <v>78</v>
      </c>
      <c r="AC50" s="3">
        <v>900</v>
      </c>
      <c r="AD50" s="4" t="s">
        <v>364</v>
      </c>
      <c r="AE50" s="7">
        <v>2</v>
      </c>
      <c r="AF50" s="7">
        <v>4</v>
      </c>
      <c r="AG50" s="4">
        <v>0</v>
      </c>
      <c r="AH50" s="4">
        <v>54</v>
      </c>
      <c r="AI50" s="4">
        <v>200</v>
      </c>
      <c r="AJ50" s="4" t="s">
        <v>64</v>
      </c>
      <c r="AK50" s="4" t="s">
        <v>405</v>
      </c>
      <c r="AL50" s="4" t="s">
        <v>114</v>
      </c>
      <c r="AM50" s="28" t="s">
        <v>387</v>
      </c>
      <c r="AN50" s="3">
        <v>1.069</v>
      </c>
      <c r="AO50" s="3">
        <v>0.21299999999999999</v>
      </c>
      <c r="AP50" s="8">
        <v>0.217</v>
      </c>
      <c r="AQ50" s="3">
        <v>0.70599999999999996</v>
      </c>
      <c r="AR50" s="3">
        <v>0.48399999999999999</v>
      </c>
      <c r="AS50" s="3">
        <v>1.19</v>
      </c>
      <c r="AT50" s="3">
        <v>0.08</v>
      </c>
      <c r="AU50" s="3">
        <v>0.35</v>
      </c>
      <c r="AV50" s="3" t="s">
        <v>1</v>
      </c>
      <c r="AW50" s="3" t="s">
        <v>1</v>
      </c>
    </row>
    <row r="51" spans="1:49" x14ac:dyDescent="0.2">
      <c r="A51" s="4" t="s">
        <v>63</v>
      </c>
      <c r="B51" s="4" t="s">
        <v>154</v>
      </c>
      <c r="C51" s="6">
        <v>5.88</v>
      </c>
      <c r="D51" s="6">
        <v>36.4</v>
      </c>
      <c r="E51" s="6">
        <v>47.7</v>
      </c>
      <c r="F51" s="4" t="s">
        <v>0</v>
      </c>
      <c r="G51" s="4" t="s">
        <v>86</v>
      </c>
      <c r="H51" s="4" t="s">
        <v>0</v>
      </c>
      <c r="I51" s="17" t="s">
        <v>330</v>
      </c>
      <c r="J51" s="5" t="s">
        <v>321</v>
      </c>
      <c r="K51" s="4">
        <v>6</v>
      </c>
      <c r="L51" s="3">
        <v>0.84</v>
      </c>
      <c r="M51" s="19">
        <v>35.799999999999997</v>
      </c>
      <c r="N51" s="3">
        <v>1.1519999999999999</v>
      </c>
      <c r="O51" s="4" t="s">
        <v>11</v>
      </c>
      <c r="P51" s="34">
        <v>0.7419</v>
      </c>
      <c r="Q51" s="3">
        <v>1475</v>
      </c>
      <c r="R51" s="2" t="s">
        <v>190</v>
      </c>
      <c r="S51" s="2" t="s">
        <v>145</v>
      </c>
      <c r="T51" s="3" t="s">
        <v>145</v>
      </c>
      <c r="U51" s="3" t="s">
        <v>292</v>
      </c>
      <c r="V51" s="4" t="s">
        <v>222</v>
      </c>
      <c r="W51" s="5" t="s">
        <v>223</v>
      </c>
      <c r="X51" s="4">
        <v>1.5780000000000001</v>
      </c>
      <c r="Y51" s="4" t="s">
        <v>114</v>
      </c>
      <c r="Z51" s="4" t="s">
        <v>134</v>
      </c>
      <c r="AA51" s="4" t="s">
        <v>274</v>
      </c>
      <c r="AB51" s="4">
        <v>18</v>
      </c>
      <c r="AC51" s="3">
        <v>900</v>
      </c>
      <c r="AD51" s="4" t="s">
        <v>364</v>
      </c>
      <c r="AE51" s="7">
        <v>2</v>
      </c>
      <c r="AF51" s="7">
        <v>1</v>
      </c>
      <c r="AG51" s="4">
        <v>0</v>
      </c>
      <c r="AH51" s="4">
        <v>67</v>
      </c>
      <c r="AI51" s="4">
        <v>200</v>
      </c>
      <c r="AJ51" s="4" t="s">
        <v>64</v>
      </c>
      <c r="AK51" s="4" t="s">
        <v>0</v>
      </c>
      <c r="AL51" s="4" t="s">
        <v>114</v>
      </c>
      <c r="AM51" s="28" t="s">
        <v>386</v>
      </c>
      <c r="AN51" s="3">
        <v>1.0760000000000001</v>
      </c>
      <c r="AO51" s="3">
        <v>0.219</v>
      </c>
      <c r="AP51" s="8">
        <v>0.23699999999999999</v>
      </c>
      <c r="AQ51" s="3">
        <v>0.57599999999999996</v>
      </c>
      <c r="AR51" s="3">
        <v>0.66300000000000003</v>
      </c>
      <c r="AS51" s="3">
        <v>1.2390000000000001</v>
      </c>
      <c r="AT51" s="3">
        <v>0.08</v>
      </c>
      <c r="AU51" s="3">
        <v>0.48</v>
      </c>
      <c r="AV51" s="3" t="s">
        <v>1</v>
      </c>
      <c r="AW51" s="3" t="s">
        <v>1</v>
      </c>
    </row>
    <row r="52" spans="1:49" x14ac:dyDescent="0.2">
      <c r="A52" s="4" t="s">
        <v>99</v>
      </c>
      <c r="B52" s="4" t="s">
        <v>154</v>
      </c>
      <c r="C52" s="6">
        <v>8.07</v>
      </c>
      <c r="D52" s="6">
        <v>36</v>
      </c>
      <c r="E52" s="6">
        <v>47.3</v>
      </c>
      <c r="F52" s="4" t="s">
        <v>148</v>
      </c>
      <c r="G52" s="4" t="s">
        <v>50</v>
      </c>
      <c r="H52" s="4" t="s">
        <v>0</v>
      </c>
      <c r="I52" s="17" t="s">
        <v>328</v>
      </c>
      <c r="J52" s="4" t="s">
        <v>315</v>
      </c>
      <c r="K52" s="4">
        <v>5</v>
      </c>
      <c r="L52" s="3">
        <v>0.87</v>
      </c>
      <c r="M52" s="19">
        <v>29.5</v>
      </c>
      <c r="N52" s="3">
        <v>0.85899999999999999</v>
      </c>
      <c r="O52" s="4" t="s">
        <v>11</v>
      </c>
      <c r="P52" s="33">
        <v>0.86</v>
      </c>
      <c r="Q52" s="3">
        <v>1550</v>
      </c>
      <c r="R52" s="2" t="s">
        <v>190</v>
      </c>
      <c r="S52" s="2" t="s">
        <v>145</v>
      </c>
      <c r="T52" s="3" t="s">
        <v>114</v>
      </c>
      <c r="U52" s="3" t="s">
        <v>292</v>
      </c>
      <c r="V52" s="4" t="s">
        <v>229</v>
      </c>
      <c r="W52" s="5" t="s">
        <v>230</v>
      </c>
      <c r="X52" s="4">
        <v>5.3920000000000003</v>
      </c>
      <c r="Y52" s="4" t="s">
        <v>145</v>
      </c>
      <c r="Z52" s="4" t="s">
        <v>134</v>
      </c>
      <c r="AA52" s="4" t="s">
        <v>274</v>
      </c>
      <c r="AB52" s="4">
        <v>85</v>
      </c>
      <c r="AC52" s="3">
        <v>900</v>
      </c>
      <c r="AD52" s="4" t="s">
        <v>365</v>
      </c>
      <c r="AE52" s="7">
        <v>1</v>
      </c>
      <c r="AF52" s="7">
        <v>2</v>
      </c>
      <c r="AG52" s="4">
        <v>0</v>
      </c>
      <c r="AH52" s="4">
        <v>9</v>
      </c>
      <c r="AI52" s="4">
        <v>200</v>
      </c>
      <c r="AJ52" s="4" t="s">
        <v>64</v>
      </c>
      <c r="AK52" s="4" t="s">
        <v>0</v>
      </c>
      <c r="AL52" s="4" t="s">
        <v>114</v>
      </c>
      <c r="AM52" s="28" t="s">
        <v>387</v>
      </c>
      <c r="AN52" s="3">
        <v>0.99</v>
      </c>
      <c r="AO52" s="3">
        <v>0.189</v>
      </c>
      <c r="AP52" s="8">
        <v>0.52600000000000002</v>
      </c>
      <c r="AQ52" s="3">
        <v>0.45600000000000002</v>
      </c>
      <c r="AR52" s="3">
        <v>0.43</v>
      </c>
      <c r="AS52" s="3">
        <v>0.88600000000000001</v>
      </c>
      <c r="AT52" s="3">
        <v>0.2</v>
      </c>
      <c r="AU52" s="3">
        <v>0.65</v>
      </c>
      <c r="AV52" s="3" t="s">
        <v>1</v>
      </c>
      <c r="AW52" s="3" t="s">
        <v>1</v>
      </c>
    </row>
    <row r="53" spans="1:49" x14ac:dyDescent="0.2">
      <c r="A53" s="4" t="s">
        <v>63</v>
      </c>
      <c r="B53" s="4" t="s">
        <v>154</v>
      </c>
      <c r="C53" s="6">
        <v>5.88</v>
      </c>
      <c r="D53" s="6">
        <v>36.4</v>
      </c>
      <c r="E53" s="6">
        <v>47.7</v>
      </c>
      <c r="F53" s="4" t="s">
        <v>148</v>
      </c>
      <c r="G53" s="4" t="s">
        <v>50</v>
      </c>
      <c r="H53" s="4" t="s">
        <v>0</v>
      </c>
      <c r="I53" s="17" t="s">
        <v>328</v>
      </c>
      <c r="J53" s="4" t="s">
        <v>315</v>
      </c>
      <c r="K53" s="4">
        <v>2</v>
      </c>
      <c r="L53" s="3">
        <v>1.02</v>
      </c>
      <c r="M53" s="19">
        <v>20</v>
      </c>
      <c r="N53" s="3">
        <v>0.85899999999999999</v>
      </c>
      <c r="O53" s="4" t="s">
        <v>11</v>
      </c>
      <c r="P53" s="34">
        <v>0.5111</v>
      </c>
      <c r="Q53" s="3">
        <v>1475</v>
      </c>
      <c r="R53" s="2" t="s">
        <v>190</v>
      </c>
      <c r="S53" s="2" t="s">
        <v>145</v>
      </c>
      <c r="T53" s="3" t="s">
        <v>145</v>
      </c>
      <c r="U53" s="3" t="s">
        <v>292</v>
      </c>
      <c r="V53" s="4" t="s">
        <v>231</v>
      </c>
      <c r="W53" s="5" t="s">
        <v>232</v>
      </c>
      <c r="X53" s="4">
        <v>2.7229999999999999</v>
      </c>
      <c r="Y53" s="4" t="s">
        <v>145</v>
      </c>
      <c r="Z53" s="4" t="s">
        <v>134</v>
      </c>
      <c r="AA53" s="4" t="s">
        <v>274</v>
      </c>
      <c r="AB53" s="4">
        <v>92</v>
      </c>
      <c r="AC53" s="3">
        <v>900</v>
      </c>
      <c r="AD53" s="4" t="s">
        <v>366</v>
      </c>
      <c r="AE53" s="7">
        <v>2</v>
      </c>
      <c r="AF53" s="7">
        <v>1</v>
      </c>
      <c r="AG53" s="4">
        <v>0</v>
      </c>
      <c r="AH53" s="4">
        <v>7</v>
      </c>
      <c r="AI53" s="4">
        <v>200</v>
      </c>
      <c r="AJ53" s="4" t="s">
        <v>64</v>
      </c>
      <c r="AK53" s="4" t="s">
        <v>0</v>
      </c>
      <c r="AL53" s="4" t="s">
        <v>114</v>
      </c>
      <c r="AM53" s="28" t="s">
        <v>387</v>
      </c>
      <c r="AN53" s="3">
        <v>1.0589999999999999</v>
      </c>
      <c r="AO53" s="3">
        <v>0.29499999999999998</v>
      </c>
      <c r="AP53" s="8">
        <v>0.39600000000000002</v>
      </c>
      <c r="AQ53" s="3">
        <v>0.42399999999999999</v>
      </c>
      <c r="AR53" s="3">
        <v>0.33600000000000002</v>
      </c>
      <c r="AS53" s="3">
        <v>0.76</v>
      </c>
      <c r="AT53" s="3">
        <v>0.08</v>
      </c>
      <c r="AU53" s="3">
        <v>0.42</v>
      </c>
      <c r="AV53" s="3">
        <v>0.30199999999999999</v>
      </c>
      <c r="AW53" s="3">
        <v>1.095</v>
      </c>
    </row>
    <row r="54" spans="1:49" x14ac:dyDescent="0.2">
      <c r="A54" s="4" t="s">
        <v>63</v>
      </c>
      <c r="B54" s="4" t="s">
        <v>154</v>
      </c>
      <c r="C54" s="6">
        <v>5.88</v>
      </c>
      <c r="D54" s="6">
        <v>36.4</v>
      </c>
      <c r="E54" s="6">
        <v>47.7</v>
      </c>
      <c r="F54" s="4" t="s">
        <v>0</v>
      </c>
      <c r="G54" s="4" t="s">
        <v>50</v>
      </c>
      <c r="H54" s="4" t="s">
        <v>74</v>
      </c>
      <c r="I54" s="17" t="s">
        <v>325</v>
      </c>
      <c r="J54" s="4" t="s">
        <v>308</v>
      </c>
      <c r="K54" s="4">
        <v>6</v>
      </c>
      <c r="L54" s="3">
        <v>0.86</v>
      </c>
      <c r="M54" s="19">
        <v>19.5</v>
      </c>
      <c r="N54" s="3">
        <v>0.85899999999999999</v>
      </c>
      <c r="O54" s="4" t="s">
        <v>11</v>
      </c>
      <c r="P54" s="33">
        <v>0.71009999999999995</v>
      </c>
      <c r="Q54" s="3">
        <v>1475</v>
      </c>
      <c r="R54" s="2" t="s">
        <v>190</v>
      </c>
      <c r="S54" s="2" t="s">
        <v>145</v>
      </c>
      <c r="T54" s="3" t="s">
        <v>145</v>
      </c>
      <c r="U54" s="3" t="s">
        <v>292</v>
      </c>
      <c r="V54" s="4" t="s">
        <v>218</v>
      </c>
      <c r="W54" s="5" t="s">
        <v>233</v>
      </c>
      <c r="X54" s="4">
        <v>4.3109999999999999</v>
      </c>
      <c r="Y54" s="4" t="s">
        <v>145</v>
      </c>
      <c r="Z54" s="4" t="s">
        <v>0</v>
      </c>
      <c r="AA54" s="4" t="s">
        <v>274</v>
      </c>
      <c r="AB54" s="4">
        <v>221</v>
      </c>
      <c r="AC54" s="3">
        <v>900</v>
      </c>
      <c r="AD54" s="4" t="s">
        <v>359</v>
      </c>
      <c r="AE54" s="7">
        <v>31</v>
      </c>
      <c r="AF54" s="7">
        <v>44</v>
      </c>
      <c r="AG54" s="4">
        <v>1</v>
      </c>
      <c r="AH54" s="4">
        <v>104</v>
      </c>
      <c r="AI54" s="4">
        <v>200</v>
      </c>
      <c r="AJ54" s="4" t="s">
        <v>64</v>
      </c>
      <c r="AK54" s="4" t="s">
        <v>0</v>
      </c>
      <c r="AL54" s="4" t="s">
        <v>114</v>
      </c>
      <c r="AM54" s="28" t="s">
        <v>387</v>
      </c>
      <c r="AN54" s="3">
        <v>1.075</v>
      </c>
      <c r="AO54" s="3">
        <v>0.505</v>
      </c>
      <c r="AP54" s="8">
        <v>0.67600000000000005</v>
      </c>
      <c r="AQ54" s="3">
        <v>0.224</v>
      </c>
      <c r="AR54" s="3">
        <v>0.22</v>
      </c>
      <c r="AS54" s="3">
        <v>0.44400000000000001</v>
      </c>
      <c r="AT54" s="3">
        <v>0.09</v>
      </c>
      <c r="AU54" s="3">
        <v>0.35</v>
      </c>
      <c r="AV54" s="3">
        <v>0.30499999999999999</v>
      </c>
      <c r="AW54" s="3">
        <v>0.88900000000000001</v>
      </c>
    </row>
    <row r="55" spans="1:49" x14ac:dyDescent="0.2">
      <c r="A55" s="4" t="s">
        <v>63</v>
      </c>
      <c r="B55" s="4" t="s">
        <v>154</v>
      </c>
      <c r="C55" s="6">
        <v>5.88</v>
      </c>
      <c r="D55" s="6">
        <v>36.4</v>
      </c>
      <c r="E55" s="6">
        <v>47.7</v>
      </c>
      <c r="F55" s="4" t="s">
        <v>148</v>
      </c>
      <c r="G55" s="4" t="s">
        <v>50</v>
      </c>
      <c r="H55" s="4" t="s">
        <v>0</v>
      </c>
      <c r="I55" s="17" t="s">
        <v>328</v>
      </c>
      <c r="J55" s="4" t="s">
        <v>317</v>
      </c>
      <c r="K55" s="4">
        <v>1</v>
      </c>
      <c r="L55" s="3">
        <v>0.95</v>
      </c>
      <c r="M55" s="19">
        <v>44.8</v>
      </c>
      <c r="N55" s="3">
        <v>0.85899999999999999</v>
      </c>
      <c r="O55" s="4" t="s">
        <v>11</v>
      </c>
      <c r="P55" s="34">
        <v>0.45829999999999999</v>
      </c>
      <c r="Q55" s="3">
        <v>1475</v>
      </c>
      <c r="R55" s="2" t="s">
        <v>190</v>
      </c>
      <c r="S55" s="2" t="s">
        <v>145</v>
      </c>
      <c r="T55" s="3" t="s">
        <v>145</v>
      </c>
      <c r="U55" s="3" t="s">
        <v>292</v>
      </c>
      <c r="V55" s="4" t="s">
        <v>231</v>
      </c>
      <c r="W55" s="5" t="s">
        <v>232</v>
      </c>
      <c r="X55" s="4">
        <v>2.7229999999999999</v>
      </c>
      <c r="Y55" s="4" t="s">
        <v>145</v>
      </c>
      <c r="Z55" s="4" t="s">
        <v>134</v>
      </c>
      <c r="AA55" s="4" t="s">
        <v>274</v>
      </c>
      <c r="AB55" s="4">
        <v>36</v>
      </c>
      <c r="AC55" s="3">
        <v>900</v>
      </c>
      <c r="AD55" s="4" t="s">
        <v>366</v>
      </c>
      <c r="AE55" s="7">
        <v>2</v>
      </c>
      <c r="AF55" s="7">
        <v>1</v>
      </c>
      <c r="AG55" s="4">
        <v>0</v>
      </c>
      <c r="AH55" s="4">
        <v>16</v>
      </c>
      <c r="AI55" s="4">
        <v>200</v>
      </c>
      <c r="AJ55" s="4" t="s">
        <v>64</v>
      </c>
      <c r="AK55" s="4" t="s">
        <v>0</v>
      </c>
      <c r="AL55" s="4" t="s">
        <v>114</v>
      </c>
      <c r="AM55" s="28" t="s">
        <v>387</v>
      </c>
      <c r="AN55" s="3">
        <v>1.0609999999999999</v>
      </c>
      <c r="AO55" s="3">
        <v>0.19400000000000001</v>
      </c>
      <c r="AP55" s="8">
        <v>0.23699999999999999</v>
      </c>
      <c r="AQ55" s="3">
        <v>0.70899999999999996</v>
      </c>
      <c r="AR55" s="3">
        <v>0.55400000000000005</v>
      </c>
      <c r="AS55" s="3">
        <v>1.2629999999999999</v>
      </c>
      <c r="AT55" s="3">
        <v>0.13</v>
      </c>
      <c r="AU55" s="3">
        <v>0.5</v>
      </c>
      <c r="AV55" s="3" t="s">
        <v>1</v>
      </c>
      <c r="AW55" s="3" t="s">
        <v>1</v>
      </c>
    </row>
    <row r="56" spans="1:49" x14ac:dyDescent="0.2">
      <c r="A56" s="4" t="s">
        <v>63</v>
      </c>
      <c r="B56" s="4" t="s">
        <v>154</v>
      </c>
      <c r="C56" s="6">
        <v>5.88</v>
      </c>
      <c r="D56" s="6">
        <v>36.4</v>
      </c>
      <c r="E56" s="6">
        <v>47.7</v>
      </c>
      <c r="F56" s="4" t="s">
        <v>0</v>
      </c>
      <c r="G56" s="4" t="s">
        <v>50</v>
      </c>
      <c r="H56" s="4" t="s">
        <v>0</v>
      </c>
      <c r="I56" s="17" t="s">
        <v>328</v>
      </c>
      <c r="J56" s="4" t="s">
        <v>315</v>
      </c>
      <c r="K56" s="4">
        <v>1</v>
      </c>
      <c r="L56" s="3">
        <v>1.02</v>
      </c>
      <c r="M56" s="19">
        <v>33.6</v>
      </c>
      <c r="N56" s="3">
        <v>0.85899999999999999</v>
      </c>
      <c r="O56" s="4" t="s">
        <v>11</v>
      </c>
      <c r="P56" s="33">
        <v>0.28749999999999998</v>
      </c>
      <c r="Q56" s="3">
        <v>1500</v>
      </c>
      <c r="R56" s="2" t="s">
        <v>190</v>
      </c>
      <c r="S56" s="2" t="s">
        <v>145</v>
      </c>
      <c r="T56" s="3" t="s">
        <v>145</v>
      </c>
      <c r="U56" s="3" t="s">
        <v>292</v>
      </c>
      <c r="V56" s="4" t="s">
        <v>234</v>
      </c>
      <c r="W56" s="5" t="s">
        <v>235</v>
      </c>
      <c r="X56" s="4">
        <v>1.9910000000000001</v>
      </c>
      <c r="Y56" s="4" t="s">
        <v>145</v>
      </c>
      <c r="Z56" s="4" t="s">
        <v>134</v>
      </c>
      <c r="AA56" s="4" t="s">
        <v>274</v>
      </c>
      <c r="AB56" s="4">
        <v>97</v>
      </c>
      <c r="AC56" s="3">
        <v>900</v>
      </c>
      <c r="AD56" s="4" t="s">
        <v>367</v>
      </c>
      <c r="AE56" s="7">
        <v>2</v>
      </c>
      <c r="AF56" s="7">
        <v>2</v>
      </c>
      <c r="AG56" s="4">
        <v>0</v>
      </c>
      <c r="AH56" s="4">
        <v>66</v>
      </c>
      <c r="AI56" s="4">
        <v>200</v>
      </c>
      <c r="AJ56" s="4" t="s">
        <v>64</v>
      </c>
      <c r="AK56" s="4" t="s">
        <v>0</v>
      </c>
      <c r="AL56" s="4" t="s">
        <v>114</v>
      </c>
      <c r="AM56" s="28" t="s">
        <v>387</v>
      </c>
      <c r="AN56" s="3">
        <v>1.1020000000000001</v>
      </c>
      <c r="AO56" s="3">
        <v>0.29799999999999999</v>
      </c>
      <c r="AP56" s="8">
        <v>0.22700000000000001</v>
      </c>
      <c r="AQ56" s="3">
        <v>0.66700000000000004</v>
      </c>
      <c r="AR56" s="3">
        <v>0.27700000000000002</v>
      </c>
      <c r="AS56" s="3">
        <v>0.94399999999999995</v>
      </c>
      <c r="AT56" s="3">
        <v>0.06</v>
      </c>
      <c r="AU56" s="3">
        <v>0.32</v>
      </c>
      <c r="AV56" s="3" t="s">
        <v>1</v>
      </c>
      <c r="AW56" s="3" t="s">
        <v>1</v>
      </c>
    </row>
    <row r="57" spans="1:49" x14ac:dyDescent="0.2">
      <c r="A57" s="4" t="s">
        <v>63</v>
      </c>
      <c r="B57" s="4" t="s">
        <v>154</v>
      </c>
      <c r="C57" s="6">
        <v>5.88</v>
      </c>
      <c r="D57" s="6">
        <v>36.4</v>
      </c>
      <c r="E57" s="6">
        <v>47.7</v>
      </c>
      <c r="F57" s="4" t="s">
        <v>0</v>
      </c>
      <c r="G57" s="4" t="s">
        <v>50</v>
      </c>
      <c r="H57" s="4" t="s">
        <v>0</v>
      </c>
      <c r="I57" s="17" t="s">
        <v>328</v>
      </c>
      <c r="J57" s="4" t="s">
        <v>315</v>
      </c>
      <c r="K57" s="4">
        <v>8</v>
      </c>
      <c r="L57" s="3">
        <v>0.91</v>
      </c>
      <c r="M57" s="19">
        <v>28.8</v>
      </c>
      <c r="N57" s="3">
        <v>0.85899999999999999</v>
      </c>
      <c r="O57" s="4" t="s">
        <v>11</v>
      </c>
      <c r="P57" s="34">
        <v>0.98480000000000001</v>
      </c>
      <c r="Q57" s="3">
        <v>1500</v>
      </c>
      <c r="R57" s="2" t="s">
        <v>190</v>
      </c>
      <c r="S57" s="2" t="s">
        <v>145</v>
      </c>
      <c r="T57" s="3" t="s">
        <v>145</v>
      </c>
      <c r="U57" s="3" t="s">
        <v>292</v>
      </c>
      <c r="V57" s="4" t="s">
        <v>236</v>
      </c>
      <c r="W57" s="5" t="s">
        <v>237</v>
      </c>
      <c r="X57" s="4">
        <v>6.5609999999999999</v>
      </c>
      <c r="Y57" s="4" t="s">
        <v>145</v>
      </c>
      <c r="Z57" s="4" t="s">
        <v>0</v>
      </c>
      <c r="AA57" s="4" t="s">
        <v>274</v>
      </c>
      <c r="AB57" s="4">
        <v>29</v>
      </c>
      <c r="AC57" s="3">
        <v>900</v>
      </c>
      <c r="AD57" s="4" t="s">
        <v>361</v>
      </c>
      <c r="AE57" s="7">
        <v>1</v>
      </c>
      <c r="AF57" s="7">
        <v>19</v>
      </c>
      <c r="AG57" s="4">
        <v>0</v>
      </c>
      <c r="AH57" s="4">
        <v>95</v>
      </c>
      <c r="AI57" s="4">
        <v>200</v>
      </c>
      <c r="AJ57" s="4" t="s">
        <v>64</v>
      </c>
      <c r="AK57" s="4" t="s">
        <v>0</v>
      </c>
      <c r="AL57" s="4" t="s">
        <v>114</v>
      </c>
      <c r="AM57" s="28" t="s">
        <v>386</v>
      </c>
      <c r="AN57" s="3">
        <v>1.022</v>
      </c>
      <c r="AO57" s="3">
        <v>0.434</v>
      </c>
      <c r="AP57" s="8">
        <v>0.76600000000000001</v>
      </c>
      <c r="AQ57" s="3">
        <v>0.26300000000000001</v>
      </c>
      <c r="AR57" s="3">
        <v>0.221</v>
      </c>
      <c r="AS57" s="3">
        <v>0.48399999999999999</v>
      </c>
      <c r="AT57" s="3" t="s">
        <v>1</v>
      </c>
      <c r="AU57" s="3" t="s">
        <v>1</v>
      </c>
      <c r="AV57" s="3" t="s">
        <v>1</v>
      </c>
      <c r="AW57" s="3" t="s">
        <v>1</v>
      </c>
    </row>
    <row r="58" spans="1:49" x14ac:dyDescent="0.2">
      <c r="A58" s="4" t="s">
        <v>63</v>
      </c>
      <c r="B58" s="4" t="s">
        <v>154</v>
      </c>
      <c r="C58" s="6">
        <v>5.88</v>
      </c>
      <c r="D58" s="6">
        <v>36.4</v>
      </c>
      <c r="E58" s="6">
        <v>47.7</v>
      </c>
      <c r="F58" s="4" t="s">
        <v>0</v>
      </c>
      <c r="G58" s="4" t="s">
        <v>50</v>
      </c>
      <c r="H58" s="4" t="s">
        <v>0</v>
      </c>
      <c r="I58" s="17" t="s">
        <v>328</v>
      </c>
      <c r="J58" s="4" t="s">
        <v>319</v>
      </c>
      <c r="K58" s="4">
        <v>4</v>
      </c>
      <c r="L58" s="3">
        <v>0.94499999999999995</v>
      </c>
      <c r="M58" s="19">
        <v>20.9</v>
      </c>
      <c r="N58" s="3">
        <v>0.85899999999999999</v>
      </c>
      <c r="O58" s="4" t="s">
        <v>11</v>
      </c>
      <c r="P58" s="33">
        <v>0.255</v>
      </c>
      <c r="Q58" s="3">
        <v>1500</v>
      </c>
      <c r="R58" s="2" t="s">
        <v>190</v>
      </c>
      <c r="S58" s="2" t="s">
        <v>145</v>
      </c>
      <c r="T58" s="3" t="s">
        <v>145</v>
      </c>
      <c r="U58" s="3" t="s">
        <v>292</v>
      </c>
      <c r="V58" s="4" t="s">
        <v>234</v>
      </c>
      <c r="W58" s="5" t="s">
        <v>235</v>
      </c>
      <c r="X58" s="4">
        <v>1.9910000000000001</v>
      </c>
      <c r="Y58" s="4" t="s">
        <v>145</v>
      </c>
      <c r="Z58" s="4" t="s">
        <v>134</v>
      </c>
      <c r="AA58" s="4" t="s">
        <v>274</v>
      </c>
      <c r="AB58" s="4">
        <v>13</v>
      </c>
      <c r="AC58" s="3">
        <v>900</v>
      </c>
      <c r="AD58" s="4" t="s">
        <v>368</v>
      </c>
      <c r="AE58" s="7">
        <v>2</v>
      </c>
      <c r="AF58" s="7">
        <v>2</v>
      </c>
      <c r="AG58" s="4">
        <v>0</v>
      </c>
      <c r="AH58" s="4">
        <v>69</v>
      </c>
      <c r="AI58" s="4">
        <v>200</v>
      </c>
      <c r="AJ58" s="4" t="s">
        <v>64</v>
      </c>
      <c r="AK58" s="4" t="s">
        <v>0</v>
      </c>
      <c r="AL58" s="4" t="s">
        <v>114</v>
      </c>
      <c r="AM58" s="28" t="s">
        <v>387</v>
      </c>
      <c r="AN58" s="3">
        <v>1.0920000000000001</v>
      </c>
      <c r="AO58" s="3">
        <v>0.19900000000000001</v>
      </c>
      <c r="AP58" s="8">
        <v>0.17699999999999999</v>
      </c>
      <c r="AQ58" s="3">
        <v>0.72</v>
      </c>
      <c r="AR58" s="3">
        <v>0.95599999999999996</v>
      </c>
      <c r="AS58" s="3">
        <v>1.6759999999999999</v>
      </c>
      <c r="AT58" s="3">
        <v>0.05</v>
      </c>
      <c r="AU58" s="3">
        <v>0.23</v>
      </c>
      <c r="AV58" s="3" t="s">
        <v>1</v>
      </c>
      <c r="AW58" s="3" t="s">
        <v>1</v>
      </c>
    </row>
    <row r="59" spans="1:49" x14ac:dyDescent="0.2">
      <c r="A59" s="4" t="s">
        <v>63</v>
      </c>
      <c r="B59" s="4" t="s">
        <v>154</v>
      </c>
      <c r="C59" s="6">
        <v>5.88</v>
      </c>
      <c r="D59" s="6">
        <v>36.4</v>
      </c>
      <c r="E59" s="6">
        <v>47.7</v>
      </c>
      <c r="F59" s="4" t="s">
        <v>0</v>
      </c>
      <c r="G59" s="4" t="s">
        <v>50</v>
      </c>
      <c r="H59" s="4" t="s">
        <v>0</v>
      </c>
      <c r="I59" s="17" t="s">
        <v>328</v>
      </c>
      <c r="J59" s="4" t="s">
        <v>320</v>
      </c>
      <c r="K59" s="4">
        <v>6</v>
      </c>
      <c r="L59" s="3">
        <v>0.99</v>
      </c>
      <c r="M59" s="19">
        <v>25.5</v>
      </c>
      <c r="N59" s="3">
        <v>0.85899999999999999</v>
      </c>
      <c r="O59" s="4" t="s">
        <v>11</v>
      </c>
      <c r="P59" s="34">
        <v>0.30869999999999997</v>
      </c>
      <c r="Q59" s="3">
        <v>1500</v>
      </c>
      <c r="R59" s="2" t="s">
        <v>190</v>
      </c>
      <c r="S59" s="2" t="s">
        <v>145</v>
      </c>
      <c r="T59" s="3" t="s">
        <v>145</v>
      </c>
      <c r="U59" s="3" t="s">
        <v>292</v>
      </c>
      <c r="V59" s="4" t="s">
        <v>234</v>
      </c>
      <c r="W59" s="5" t="s">
        <v>235</v>
      </c>
      <c r="X59" s="4">
        <v>1.9910000000000001</v>
      </c>
      <c r="Y59" s="4" t="s">
        <v>145</v>
      </c>
      <c r="Z59" s="4" t="s">
        <v>134</v>
      </c>
      <c r="AA59" s="4" t="s">
        <v>274</v>
      </c>
      <c r="AB59" s="4">
        <v>0</v>
      </c>
      <c r="AC59" s="3">
        <v>900</v>
      </c>
      <c r="AD59" s="4" t="s">
        <v>369</v>
      </c>
      <c r="AE59" s="7">
        <v>2</v>
      </c>
      <c r="AF59" s="7">
        <v>2</v>
      </c>
      <c r="AG59" s="4">
        <v>0</v>
      </c>
      <c r="AH59" s="4">
        <v>72</v>
      </c>
      <c r="AI59" s="4">
        <v>200</v>
      </c>
      <c r="AJ59" s="4" t="s">
        <v>64</v>
      </c>
      <c r="AK59" s="4" t="s">
        <v>0</v>
      </c>
      <c r="AL59" s="4" t="s">
        <v>114</v>
      </c>
      <c r="AM59" s="28" t="s">
        <v>387</v>
      </c>
      <c r="AN59" s="3">
        <v>1.1040000000000001</v>
      </c>
      <c r="AO59" s="3">
        <v>0.33200000000000002</v>
      </c>
      <c r="AP59" s="8">
        <v>0.25700000000000001</v>
      </c>
      <c r="AQ59" s="3">
        <v>0.59399999999999997</v>
      </c>
      <c r="AR59" s="3">
        <v>0.23599999999999999</v>
      </c>
      <c r="AS59" s="3">
        <v>0.83</v>
      </c>
      <c r="AT59" s="3">
        <v>0.06</v>
      </c>
      <c r="AU59" s="3">
        <v>0.32</v>
      </c>
      <c r="AV59" s="3">
        <v>0.26300000000000001</v>
      </c>
      <c r="AW59" s="3">
        <v>1.0089999999999999</v>
      </c>
    </row>
    <row r="60" spans="1:49" x14ac:dyDescent="0.2">
      <c r="A60" s="4" t="s">
        <v>63</v>
      </c>
      <c r="B60" s="4" t="s">
        <v>154</v>
      </c>
      <c r="C60" s="6">
        <v>5.88</v>
      </c>
      <c r="D60" s="6">
        <v>36.4</v>
      </c>
      <c r="E60" s="6">
        <v>47.7</v>
      </c>
      <c r="F60" s="4" t="s">
        <v>0</v>
      </c>
      <c r="G60" s="4" t="s">
        <v>50</v>
      </c>
      <c r="H60" s="4" t="s">
        <v>77</v>
      </c>
      <c r="I60" s="17" t="s">
        <v>328</v>
      </c>
      <c r="J60" s="4" t="s">
        <v>315</v>
      </c>
      <c r="K60" s="4">
        <v>4</v>
      </c>
      <c r="L60" s="3">
        <v>0.96</v>
      </c>
      <c r="M60" s="19">
        <v>26.9</v>
      </c>
      <c r="N60" s="3">
        <v>1.1519999999999999</v>
      </c>
      <c r="O60" s="4" t="s">
        <v>11</v>
      </c>
      <c r="P60" s="33">
        <v>0.62029999999999996</v>
      </c>
      <c r="Q60" s="3">
        <v>1475</v>
      </c>
      <c r="R60" s="2" t="s">
        <v>190</v>
      </c>
      <c r="S60" s="2" t="s">
        <v>145</v>
      </c>
      <c r="T60" s="3" t="s">
        <v>145</v>
      </c>
      <c r="U60" s="3" t="s">
        <v>292</v>
      </c>
      <c r="V60" s="4" t="s">
        <v>218</v>
      </c>
      <c r="W60" s="5" t="s">
        <v>238</v>
      </c>
      <c r="X60" s="4">
        <v>7.54</v>
      </c>
      <c r="Y60" s="4" t="s">
        <v>114</v>
      </c>
      <c r="Z60" s="4" t="s">
        <v>0</v>
      </c>
      <c r="AA60" s="4" t="s">
        <v>274</v>
      </c>
      <c r="AB60" s="4">
        <v>106</v>
      </c>
      <c r="AC60" s="3">
        <v>900</v>
      </c>
      <c r="AD60" s="4" t="s">
        <v>368</v>
      </c>
      <c r="AE60" s="7">
        <v>31</v>
      </c>
      <c r="AF60" s="7">
        <v>52</v>
      </c>
      <c r="AG60" s="4">
        <v>0</v>
      </c>
      <c r="AH60" s="4">
        <v>112</v>
      </c>
      <c r="AI60" s="4">
        <v>200</v>
      </c>
      <c r="AJ60" s="4" t="s">
        <v>64</v>
      </c>
      <c r="AK60" s="4" t="s">
        <v>0</v>
      </c>
      <c r="AL60" s="4" t="s">
        <v>114</v>
      </c>
      <c r="AM60" s="28" t="s">
        <v>387</v>
      </c>
      <c r="AN60" s="3">
        <v>1.0489999999999999</v>
      </c>
      <c r="AO60" s="3">
        <v>0.46899999999999997</v>
      </c>
      <c r="AP60" s="8">
        <v>0.66600000000000004</v>
      </c>
      <c r="AQ60" s="3">
        <v>0.28299999999999997</v>
      </c>
      <c r="AR60" s="3">
        <v>0.17100000000000001</v>
      </c>
      <c r="AS60" s="3">
        <v>0.45400000000000001</v>
      </c>
      <c r="AT60" s="3">
        <v>0.1</v>
      </c>
      <c r="AU60" s="3">
        <v>0.63</v>
      </c>
      <c r="AV60" s="3" t="s">
        <v>1</v>
      </c>
      <c r="AW60" s="3" t="s">
        <v>1</v>
      </c>
    </row>
    <row r="61" spans="1:49" x14ac:dyDescent="0.2">
      <c r="A61" s="4" t="s">
        <v>111</v>
      </c>
      <c r="B61" s="4" t="s">
        <v>154</v>
      </c>
      <c r="C61" s="6">
        <v>6.87</v>
      </c>
      <c r="D61" s="6">
        <v>36.4</v>
      </c>
      <c r="E61" s="6">
        <v>47.7</v>
      </c>
      <c r="F61" s="4" t="s">
        <v>148</v>
      </c>
      <c r="G61" s="4" t="s">
        <v>86</v>
      </c>
      <c r="H61" s="4" t="s">
        <v>0</v>
      </c>
      <c r="I61" s="17" t="s">
        <v>328</v>
      </c>
      <c r="J61" s="4" t="s">
        <v>315</v>
      </c>
      <c r="K61" s="4">
        <v>2</v>
      </c>
      <c r="L61" s="3">
        <v>0.94</v>
      </c>
      <c r="M61" s="19">
        <v>25.1</v>
      </c>
      <c r="N61" s="3">
        <v>1.1519999999999999</v>
      </c>
      <c r="O61" s="4" t="s">
        <v>11</v>
      </c>
      <c r="P61" s="34">
        <v>0.47860000000000003</v>
      </c>
      <c r="Q61" s="3">
        <v>1475</v>
      </c>
      <c r="R61" s="2" t="s">
        <v>190</v>
      </c>
      <c r="S61" s="2" t="s">
        <v>145</v>
      </c>
      <c r="T61" s="3" t="s">
        <v>145</v>
      </c>
      <c r="U61" s="3" t="s">
        <v>292</v>
      </c>
      <c r="V61" s="4" t="s">
        <v>239</v>
      </c>
      <c r="W61" s="5" t="s">
        <v>240</v>
      </c>
      <c r="X61" s="4">
        <v>4.625</v>
      </c>
      <c r="Y61" s="4" t="s">
        <v>114</v>
      </c>
      <c r="Z61" s="4" t="s">
        <v>135</v>
      </c>
      <c r="AA61" s="4" t="s">
        <v>274</v>
      </c>
      <c r="AB61" s="4">
        <v>92</v>
      </c>
      <c r="AC61" s="3">
        <v>900</v>
      </c>
      <c r="AD61" s="4" t="s">
        <v>241</v>
      </c>
      <c r="AE61" s="7">
        <v>5</v>
      </c>
      <c r="AF61" s="7">
        <v>4</v>
      </c>
      <c r="AG61" s="4">
        <v>0</v>
      </c>
      <c r="AH61" s="4">
        <v>6</v>
      </c>
      <c r="AI61" s="4">
        <v>200</v>
      </c>
      <c r="AJ61" s="4" t="s">
        <v>64</v>
      </c>
      <c r="AK61" s="4" t="s">
        <v>0</v>
      </c>
      <c r="AL61" s="4" t="s">
        <v>114</v>
      </c>
      <c r="AM61" s="28" t="s">
        <v>387</v>
      </c>
      <c r="AN61" s="3">
        <v>1.087</v>
      </c>
      <c r="AO61" s="3">
        <v>0.32300000000000001</v>
      </c>
      <c r="AP61" s="8">
        <v>0.27700000000000002</v>
      </c>
      <c r="AQ61" s="3">
        <v>0.52600000000000002</v>
      </c>
      <c r="AR61" s="3">
        <v>0.30599999999999999</v>
      </c>
      <c r="AS61" s="3">
        <v>0.83199999999999996</v>
      </c>
      <c r="AT61" s="3">
        <v>7.0000000000000007E-2</v>
      </c>
      <c r="AU61" s="3">
        <v>0.35</v>
      </c>
      <c r="AV61" s="3" t="s">
        <v>1</v>
      </c>
      <c r="AW61" s="3" t="s">
        <v>1</v>
      </c>
    </row>
    <row r="62" spans="1:49" x14ac:dyDescent="0.2">
      <c r="A62" s="4" t="s">
        <v>63</v>
      </c>
      <c r="B62" s="4" t="s">
        <v>154</v>
      </c>
      <c r="C62" s="6">
        <v>5.88</v>
      </c>
      <c r="D62" s="6">
        <v>36.4</v>
      </c>
      <c r="E62" s="6">
        <v>47.7</v>
      </c>
      <c r="F62" s="4" t="s">
        <v>148</v>
      </c>
      <c r="G62" s="4" t="s">
        <v>50</v>
      </c>
      <c r="H62" s="4" t="s">
        <v>77</v>
      </c>
      <c r="I62" s="17" t="s">
        <v>328</v>
      </c>
      <c r="J62" s="4" t="s">
        <v>315</v>
      </c>
      <c r="K62" s="4">
        <v>8</v>
      </c>
      <c r="L62" s="3">
        <v>0.89500000000000002</v>
      </c>
      <c r="M62" s="19">
        <v>28.6</v>
      </c>
      <c r="N62" s="3">
        <v>0.85899999999999999</v>
      </c>
      <c r="O62" s="4" t="s">
        <v>11</v>
      </c>
      <c r="P62" s="33">
        <v>0.63429999999999997</v>
      </c>
      <c r="Q62" s="3">
        <v>1475</v>
      </c>
      <c r="R62" s="2" t="s">
        <v>190</v>
      </c>
      <c r="S62" s="2" t="s">
        <v>145</v>
      </c>
      <c r="T62" s="3" t="s">
        <v>145</v>
      </c>
      <c r="U62" s="3" t="s">
        <v>292</v>
      </c>
      <c r="V62" s="4" t="s">
        <v>218</v>
      </c>
      <c r="W62" s="5" t="s">
        <v>238</v>
      </c>
      <c r="X62" s="4">
        <v>7.54</v>
      </c>
      <c r="Y62" s="4" t="s">
        <v>145</v>
      </c>
      <c r="Z62" s="4" t="s">
        <v>0</v>
      </c>
      <c r="AA62" s="4" t="s">
        <v>274</v>
      </c>
      <c r="AB62" s="4">
        <v>114</v>
      </c>
      <c r="AC62" s="3">
        <v>900</v>
      </c>
      <c r="AD62" s="4" t="s">
        <v>241</v>
      </c>
      <c r="AE62" s="7">
        <v>31</v>
      </c>
      <c r="AF62" s="7">
        <v>52</v>
      </c>
      <c r="AG62" s="4">
        <v>0</v>
      </c>
      <c r="AH62" s="4">
        <v>116</v>
      </c>
      <c r="AI62" s="4">
        <v>200</v>
      </c>
      <c r="AJ62" s="4" t="s">
        <v>64</v>
      </c>
      <c r="AK62" s="4" t="s">
        <v>0</v>
      </c>
      <c r="AL62" s="4" t="s">
        <v>114</v>
      </c>
      <c r="AM62" s="28" t="s">
        <v>387</v>
      </c>
      <c r="AN62" s="3">
        <v>1.0169999999999999</v>
      </c>
      <c r="AO62" s="3">
        <v>0.36099999999999999</v>
      </c>
      <c r="AP62" s="8">
        <v>0.78600000000000003</v>
      </c>
      <c r="AQ62" s="3">
        <v>0.28999999999999998</v>
      </c>
      <c r="AR62" s="3">
        <v>0.189</v>
      </c>
      <c r="AS62" s="3">
        <v>0.47899999999999998</v>
      </c>
      <c r="AT62" s="3" t="s">
        <v>1</v>
      </c>
      <c r="AU62" s="3" t="s">
        <v>1</v>
      </c>
      <c r="AV62" s="3" t="s">
        <v>1</v>
      </c>
      <c r="AW62" s="3" t="s">
        <v>1</v>
      </c>
    </row>
    <row r="63" spans="1:49" x14ac:dyDescent="0.2">
      <c r="A63" s="4" t="s">
        <v>63</v>
      </c>
      <c r="B63" s="4" t="s">
        <v>154</v>
      </c>
      <c r="C63" s="6">
        <v>5.88</v>
      </c>
      <c r="D63" s="6">
        <v>36.4</v>
      </c>
      <c r="E63" s="6">
        <v>47.7</v>
      </c>
      <c r="F63" s="4" t="s">
        <v>0</v>
      </c>
      <c r="G63" s="4" t="s">
        <v>50</v>
      </c>
      <c r="H63" s="4" t="s">
        <v>0</v>
      </c>
      <c r="I63" s="17" t="s">
        <v>328</v>
      </c>
      <c r="J63" s="5" t="s">
        <v>316</v>
      </c>
      <c r="K63" s="4">
        <v>5</v>
      </c>
      <c r="L63" s="3">
        <v>0.76</v>
      </c>
      <c r="M63" s="19">
        <v>46.5</v>
      </c>
      <c r="N63" s="3">
        <v>0.85899999999999999</v>
      </c>
      <c r="O63" s="4" t="s">
        <v>11</v>
      </c>
      <c r="P63" s="34">
        <v>0.314</v>
      </c>
      <c r="Q63" s="3">
        <v>1500</v>
      </c>
      <c r="R63" s="2" t="s">
        <v>190</v>
      </c>
      <c r="S63" s="2" t="s">
        <v>145</v>
      </c>
      <c r="T63" s="3" t="s">
        <v>145</v>
      </c>
      <c r="U63" s="3" t="s">
        <v>292</v>
      </c>
      <c r="V63" s="4" t="s">
        <v>234</v>
      </c>
      <c r="W63" s="5" t="s">
        <v>235</v>
      </c>
      <c r="X63" s="4">
        <v>1.9910000000000001</v>
      </c>
      <c r="Y63" s="4" t="s">
        <v>145</v>
      </c>
      <c r="Z63" s="4" t="s">
        <v>134</v>
      </c>
      <c r="AA63" s="4" t="s">
        <v>274</v>
      </c>
      <c r="AB63" s="4">
        <v>88</v>
      </c>
      <c r="AC63" s="3">
        <v>900</v>
      </c>
      <c r="AD63" s="4" t="s">
        <v>369</v>
      </c>
      <c r="AE63" s="7">
        <v>2</v>
      </c>
      <c r="AF63" s="7">
        <v>2</v>
      </c>
      <c r="AG63" s="4">
        <v>0</v>
      </c>
      <c r="AH63" s="4">
        <v>80</v>
      </c>
      <c r="AI63" s="4">
        <v>200</v>
      </c>
      <c r="AJ63" s="4" t="s">
        <v>64</v>
      </c>
      <c r="AK63" s="4" t="s">
        <v>0</v>
      </c>
      <c r="AL63" s="4" t="s">
        <v>114</v>
      </c>
      <c r="AM63" s="28" t="s">
        <v>387</v>
      </c>
      <c r="AN63" s="3">
        <v>1.101</v>
      </c>
      <c r="AO63" s="3">
        <v>0.253</v>
      </c>
      <c r="AP63" s="8">
        <v>0.217</v>
      </c>
      <c r="AQ63" s="3">
        <v>0.74</v>
      </c>
      <c r="AR63" s="3">
        <v>0.31</v>
      </c>
      <c r="AS63" s="3">
        <v>1.05</v>
      </c>
      <c r="AT63" s="3">
        <v>7.0000000000000007E-2</v>
      </c>
      <c r="AU63" s="3">
        <v>0.35</v>
      </c>
      <c r="AV63" s="3">
        <v>0.248</v>
      </c>
      <c r="AW63" s="3">
        <v>0.88400000000000001</v>
      </c>
    </row>
    <row r="64" spans="1:49" x14ac:dyDescent="0.2">
      <c r="A64" s="4" t="s">
        <v>63</v>
      </c>
      <c r="B64" s="4" t="s">
        <v>154</v>
      </c>
      <c r="C64" s="6">
        <v>5.88</v>
      </c>
      <c r="D64" s="6">
        <v>36.4</v>
      </c>
      <c r="E64" s="6">
        <v>47.7</v>
      </c>
      <c r="F64" s="4" t="s">
        <v>0</v>
      </c>
      <c r="G64" s="4" t="s">
        <v>50</v>
      </c>
      <c r="H64" s="4" t="s">
        <v>0</v>
      </c>
      <c r="I64" s="17" t="s">
        <v>328</v>
      </c>
      <c r="J64" s="4" t="s">
        <v>319</v>
      </c>
      <c r="K64" s="4">
        <v>3</v>
      </c>
      <c r="L64" s="3">
        <v>0.88500000000000001</v>
      </c>
      <c r="M64" s="19">
        <v>27.1</v>
      </c>
      <c r="N64" s="3">
        <v>0.85899999999999999</v>
      </c>
      <c r="O64" s="4" t="s">
        <v>11</v>
      </c>
      <c r="P64" s="33">
        <v>0.28689999999999999</v>
      </c>
      <c r="Q64" s="3">
        <v>1500</v>
      </c>
      <c r="R64" s="2" t="s">
        <v>190</v>
      </c>
      <c r="S64" s="2" t="s">
        <v>145</v>
      </c>
      <c r="T64" s="3" t="s">
        <v>145</v>
      </c>
      <c r="U64" s="3" t="s">
        <v>292</v>
      </c>
      <c r="V64" s="4" t="s">
        <v>234</v>
      </c>
      <c r="W64" s="5" t="s">
        <v>235</v>
      </c>
      <c r="X64" s="4">
        <v>1.9910000000000001</v>
      </c>
      <c r="Y64" s="4" t="s">
        <v>145</v>
      </c>
      <c r="Z64" s="4" t="s">
        <v>134</v>
      </c>
      <c r="AA64" s="4" t="s">
        <v>274</v>
      </c>
      <c r="AB64" s="4">
        <v>13</v>
      </c>
      <c r="AC64" s="3">
        <v>900</v>
      </c>
      <c r="AD64" s="4" t="s">
        <v>368</v>
      </c>
      <c r="AE64" s="7">
        <v>2</v>
      </c>
      <c r="AF64" s="7">
        <v>2</v>
      </c>
      <c r="AG64" s="4">
        <v>0</v>
      </c>
      <c r="AH64" s="4">
        <v>83</v>
      </c>
      <c r="AI64" s="4">
        <v>200</v>
      </c>
      <c r="AJ64" s="4" t="s">
        <v>64</v>
      </c>
      <c r="AK64" s="4" t="s">
        <v>0</v>
      </c>
      <c r="AL64" s="4" t="s">
        <v>114</v>
      </c>
      <c r="AM64" s="28" t="s">
        <v>387</v>
      </c>
      <c r="AN64" s="3">
        <v>1.0860000000000001</v>
      </c>
      <c r="AO64" s="3">
        <v>0.17100000000000001</v>
      </c>
      <c r="AP64" s="8">
        <v>0.156</v>
      </c>
      <c r="AQ64" s="3">
        <v>0.80300000000000005</v>
      </c>
      <c r="AR64" s="3">
        <v>1.161</v>
      </c>
      <c r="AS64" s="3">
        <v>1.964</v>
      </c>
      <c r="AT64" s="3">
        <v>0.05</v>
      </c>
      <c r="AU64" s="3">
        <v>0.25</v>
      </c>
      <c r="AV64" s="3">
        <v>0.21</v>
      </c>
      <c r="AW64" s="3">
        <v>0.85599999999999998</v>
      </c>
    </row>
    <row r="65" spans="1:49" x14ac:dyDescent="0.2">
      <c r="A65" s="4" t="s">
        <v>111</v>
      </c>
      <c r="B65" s="4" t="s">
        <v>154</v>
      </c>
      <c r="C65" s="6">
        <v>6.87</v>
      </c>
      <c r="D65" s="6">
        <v>36.4</v>
      </c>
      <c r="E65" s="6">
        <v>47.7</v>
      </c>
      <c r="F65" s="4" t="s">
        <v>0</v>
      </c>
      <c r="G65" s="4" t="s">
        <v>50</v>
      </c>
      <c r="H65" s="4" t="s">
        <v>0</v>
      </c>
      <c r="I65" s="17" t="s">
        <v>328</v>
      </c>
      <c r="J65" s="4" t="s">
        <v>315</v>
      </c>
      <c r="K65" s="4">
        <v>10</v>
      </c>
      <c r="L65" s="3">
        <v>0.80500000000000005</v>
      </c>
      <c r="M65" s="19">
        <v>12.9</v>
      </c>
      <c r="N65" s="3">
        <v>0.85899999999999999</v>
      </c>
      <c r="O65" s="4" t="s">
        <v>11</v>
      </c>
      <c r="P65" s="34">
        <v>0.43559999999999999</v>
      </c>
      <c r="Q65" s="3">
        <v>1475</v>
      </c>
      <c r="R65" s="2" t="s">
        <v>190</v>
      </c>
      <c r="S65" s="2" t="s">
        <v>145</v>
      </c>
      <c r="T65" s="3" t="s">
        <v>145</v>
      </c>
      <c r="U65" s="3" t="s">
        <v>292</v>
      </c>
      <c r="V65" s="4" t="s">
        <v>239</v>
      </c>
      <c r="W65" s="5" t="s">
        <v>241</v>
      </c>
      <c r="X65" s="4">
        <v>6.51</v>
      </c>
      <c r="Y65" s="4" t="s">
        <v>145</v>
      </c>
      <c r="Z65" s="4" t="s">
        <v>270</v>
      </c>
      <c r="AA65" s="4" t="s">
        <v>274</v>
      </c>
      <c r="AB65" s="4">
        <v>119</v>
      </c>
      <c r="AC65" s="3">
        <v>900</v>
      </c>
      <c r="AD65" s="4" t="s">
        <v>370</v>
      </c>
      <c r="AE65" s="7">
        <v>5</v>
      </c>
      <c r="AF65" s="7">
        <v>7</v>
      </c>
      <c r="AG65" s="4">
        <v>0</v>
      </c>
      <c r="AH65" s="4">
        <v>27</v>
      </c>
      <c r="AI65" s="4">
        <v>200</v>
      </c>
      <c r="AJ65" s="4" t="s">
        <v>64</v>
      </c>
      <c r="AK65" s="4" t="s">
        <v>0</v>
      </c>
      <c r="AL65" s="4" t="s">
        <v>114</v>
      </c>
      <c r="AM65" s="28" t="s">
        <v>387</v>
      </c>
      <c r="AN65" s="3">
        <v>1.091</v>
      </c>
      <c r="AO65" s="3">
        <v>0.224</v>
      </c>
      <c r="AP65" s="8">
        <v>0.217</v>
      </c>
      <c r="AQ65" s="3">
        <v>0.59099999999999997</v>
      </c>
      <c r="AR65" s="3">
        <v>0.54600000000000004</v>
      </c>
      <c r="AS65" s="3">
        <v>1.137</v>
      </c>
      <c r="AT65" s="3">
        <v>0.08</v>
      </c>
      <c r="AU65" s="3">
        <v>0.33</v>
      </c>
      <c r="AV65" s="3">
        <v>0.30199999999999999</v>
      </c>
      <c r="AW65" s="3">
        <v>0.92300000000000004</v>
      </c>
    </row>
    <row r="66" spans="1:49" x14ac:dyDescent="0.2">
      <c r="A66" s="4" t="s">
        <v>111</v>
      </c>
      <c r="B66" s="4" t="s">
        <v>154</v>
      </c>
      <c r="C66" s="6">
        <v>6.87</v>
      </c>
      <c r="D66" s="6">
        <v>36.4</v>
      </c>
      <c r="E66" s="6">
        <v>47.7</v>
      </c>
      <c r="F66" s="4" t="s">
        <v>0</v>
      </c>
      <c r="G66" s="4" t="s">
        <v>50</v>
      </c>
      <c r="H66" s="4" t="s">
        <v>0</v>
      </c>
      <c r="I66" s="17" t="s">
        <v>328</v>
      </c>
      <c r="J66" s="4" t="s">
        <v>320</v>
      </c>
      <c r="K66" s="4">
        <v>11</v>
      </c>
      <c r="L66" s="3">
        <v>0.82</v>
      </c>
      <c r="M66" s="19">
        <v>13.6</v>
      </c>
      <c r="N66" s="3">
        <v>0.85899999999999999</v>
      </c>
      <c r="O66" s="4" t="s">
        <v>11</v>
      </c>
      <c r="P66" s="33">
        <v>0.372</v>
      </c>
      <c r="Q66" s="3">
        <v>1475</v>
      </c>
      <c r="R66" s="2" t="s">
        <v>190</v>
      </c>
      <c r="S66" s="2" t="s">
        <v>145</v>
      </c>
      <c r="T66" s="3" t="s">
        <v>145</v>
      </c>
      <c r="U66" s="3" t="s">
        <v>292</v>
      </c>
      <c r="V66" s="4" t="s">
        <v>239</v>
      </c>
      <c r="W66" s="5" t="s">
        <v>241</v>
      </c>
      <c r="X66" s="4">
        <v>6.51</v>
      </c>
      <c r="Y66" s="4" t="s">
        <v>145</v>
      </c>
      <c r="Z66" s="4" t="s">
        <v>270</v>
      </c>
      <c r="AA66" s="4" t="s">
        <v>274</v>
      </c>
      <c r="AB66" s="4">
        <v>10</v>
      </c>
      <c r="AC66" s="3">
        <v>900</v>
      </c>
      <c r="AD66" s="4" t="s">
        <v>370</v>
      </c>
      <c r="AE66" s="7">
        <v>5</v>
      </c>
      <c r="AF66" s="7">
        <v>7</v>
      </c>
      <c r="AG66" s="4">
        <v>0</v>
      </c>
      <c r="AH66" s="4">
        <v>33</v>
      </c>
      <c r="AI66" s="4">
        <v>200</v>
      </c>
      <c r="AJ66" s="4" t="s">
        <v>64</v>
      </c>
      <c r="AK66" s="4" t="s">
        <v>0</v>
      </c>
      <c r="AL66" s="4" t="s">
        <v>114</v>
      </c>
      <c r="AM66" s="28" t="s">
        <v>387</v>
      </c>
      <c r="AN66" s="3">
        <v>1.0940000000000001</v>
      </c>
      <c r="AO66" s="8">
        <v>0.23</v>
      </c>
      <c r="AP66" s="8">
        <v>0.218</v>
      </c>
      <c r="AQ66" s="3">
        <v>0.63100000000000001</v>
      </c>
      <c r="AR66" s="3">
        <v>0.44500000000000001</v>
      </c>
      <c r="AS66" s="3">
        <v>1.0760000000000001</v>
      </c>
      <c r="AT66" s="3">
        <v>7.0000000000000007E-2</v>
      </c>
      <c r="AU66" s="3">
        <v>0.34</v>
      </c>
      <c r="AV66" s="3">
        <v>0.30399999999999999</v>
      </c>
      <c r="AW66" s="3">
        <v>0.91800000000000004</v>
      </c>
    </row>
    <row r="67" spans="1:49" x14ac:dyDescent="0.2">
      <c r="A67" s="4" t="s">
        <v>63</v>
      </c>
      <c r="B67" s="4" t="s">
        <v>154</v>
      </c>
      <c r="C67" s="6">
        <v>5.88</v>
      </c>
      <c r="D67" s="6">
        <v>36.4</v>
      </c>
      <c r="E67" s="6">
        <v>47.7</v>
      </c>
      <c r="F67" s="4" t="s">
        <v>148</v>
      </c>
      <c r="G67" s="4" t="s">
        <v>50</v>
      </c>
      <c r="H67" s="4" t="s">
        <v>0</v>
      </c>
      <c r="I67" s="17" t="s">
        <v>328</v>
      </c>
      <c r="J67" s="4" t="s">
        <v>315</v>
      </c>
      <c r="K67" s="4">
        <v>6</v>
      </c>
      <c r="L67" s="3">
        <v>0.97</v>
      </c>
      <c r="M67" s="19">
        <v>19.899999999999999</v>
      </c>
      <c r="N67" s="3">
        <v>0.85899999999999999</v>
      </c>
      <c r="O67" s="4" t="s">
        <v>11</v>
      </c>
      <c r="P67" s="34">
        <v>0.64049999999999996</v>
      </c>
      <c r="Q67" s="3">
        <v>1475</v>
      </c>
      <c r="R67" s="2" t="s">
        <v>190</v>
      </c>
      <c r="S67" s="2" t="s">
        <v>145</v>
      </c>
      <c r="T67" s="3" t="s">
        <v>145</v>
      </c>
      <c r="U67" s="3" t="s">
        <v>292</v>
      </c>
      <c r="V67" s="4" t="s">
        <v>231</v>
      </c>
      <c r="W67" s="5" t="s">
        <v>242</v>
      </c>
      <c r="X67" s="4">
        <v>3.411</v>
      </c>
      <c r="Y67" s="4" t="s">
        <v>145</v>
      </c>
      <c r="Z67" s="4" t="s">
        <v>134</v>
      </c>
      <c r="AA67" s="4" t="s">
        <v>274</v>
      </c>
      <c r="AB67" s="4">
        <v>148</v>
      </c>
      <c r="AC67" s="3">
        <v>800</v>
      </c>
      <c r="AD67" s="4" t="s">
        <v>371</v>
      </c>
      <c r="AE67" s="7">
        <v>2</v>
      </c>
      <c r="AF67" s="7">
        <v>6</v>
      </c>
      <c r="AG67" s="4">
        <v>0</v>
      </c>
      <c r="AH67" s="4">
        <v>63</v>
      </c>
      <c r="AI67" s="4">
        <v>200</v>
      </c>
      <c r="AJ67" s="4" t="s">
        <v>64</v>
      </c>
      <c r="AK67" s="4" t="s">
        <v>0</v>
      </c>
      <c r="AL67" s="4" t="s">
        <v>114</v>
      </c>
      <c r="AM67" s="28" t="s">
        <v>386</v>
      </c>
      <c r="AN67" s="3">
        <v>1.069</v>
      </c>
      <c r="AO67" s="3">
        <v>0.42799999999999999</v>
      </c>
      <c r="AP67" s="8">
        <v>0.52700000000000002</v>
      </c>
      <c r="AQ67" s="3">
        <v>0.316</v>
      </c>
      <c r="AR67" s="3">
        <v>0.23799999999999999</v>
      </c>
      <c r="AS67" s="3">
        <v>0.55400000000000005</v>
      </c>
      <c r="AT67" s="3">
        <v>0.08</v>
      </c>
      <c r="AU67" s="3">
        <v>0.44</v>
      </c>
      <c r="AV67" s="3">
        <v>0.29199999999999998</v>
      </c>
      <c r="AW67" s="3">
        <v>1.1639999999999999</v>
      </c>
    </row>
    <row r="68" spans="1:49" x14ac:dyDescent="0.2">
      <c r="A68" s="4" t="s">
        <v>111</v>
      </c>
      <c r="B68" s="4" t="s">
        <v>154</v>
      </c>
      <c r="C68" s="6">
        <v>6.87</v>
      </c>
      <c r="D68" s="6">
        <v>36.4</v>
      </c>
      <c r="E68" s="6">
        <v>47.7</v>
      </c>
      <c r="F68" s="4" t="s">
        <v>0</v>
      </c>
      <c r="G68" s="4" t="s">
        <v>50</v>
      </c>
      <c r="H68" s="4" t="s">
        <v>0</v>
      </c>
      <c r="I68" s="17" t="s">
        <v>328</v>
      </c>
      <c r="J68" s="4" t="s">
        <v>319</v>
      </c>
      <c r="K68" s="4">
        <v>12</v>
      </c>
      <c r="L68" s="3">
        <v>0.89</v>
      </c>
      <c r="M68" s="19">
        <v>20.5</v>
      </c>
      <c r="N68" s="3">
        <v>0.85899999999999999</v>
      </c>
      <c r="O68" s="4" t="s">
        <v>11</v>
      </c>
      <c r="P68" s="33">
        <v>0.78120000000000001</v>
      </c>
      <c r="Q68" s="3">
        <v>1475</v>
      </c>
      <c r="R68" s="2" t="s">
        <v>190</v>
      </c>
      <c r="S68" s="2" t="s">
        <v>145</v>
      </c>
      <c r="T68" s="3" t="s">
        <v>145</v>
      </c>
      <c r="U68" s="3" t="s">
        <v>292</v>
      </c>
      <c r="V68" s="4" t="s">
        <v>239</v>
      </c>
      <c r="W68" s="5" t="s">
        <v>241</v>
      </c>
      <c r="X68" s="4">
        <v>6.51</v>
      </c>
      <c r="Y68" s="4" t="s">
        <v>145</v>
      </c>
      <c r="Z68" s="4" t="s">
        <v>269</v>
      </c>
      <c r="AA68" s="4" t="s">
        <v>274</v>
      </c>
      <c r="AB68" s="4">
        <v>55</v>
      </c>
      <c r="AC68" s="3">
        <v>800</v>
      </c>
      <c r="AD68" s="4" t="s">
        <v>371</v>
      </c>
      <c r="AE68" s="7">
        <v>5</v>
      </c>
      <c r="AF68" s="7">
        <v>7</v>
      </c>
      <c r="AG68" s="4">
        <v>0</v>
      </c>
      <c r="AH68" s="4">
        <v>47</v>
      </c>
      <c r="AI68" s="4">
        <v>200</v>
      </c>
      <c r="AJ68" s="4" t="s">
        <v>64</v>
      </c>
      <c r="AK68" s="4" t="s">
        <v>0</v>
      </c>
      <c r="AL68" s="4" t="s">
        <v>114</v>
      </c>
      <c r="AM68" s="28" t="s">
        <v>387</v>
      </c>
      <c r="AN68" s="3">
        <v>1.0780000000000001</v>
      </c>
      <c r="AO68" s="3">
        <v>0.28699999999999998</v>
      </c>
      <c r="AP68" s="8">
        <v>0.33800000000000002</v>
      </c>
      <c r="AQ68" s="3">
        <v>0.35</v>
      </c>
      <c r="AR68" s="3">
        <v>0.77800000000000002</v>
      </c>
      <c r="AS68" s="3">
        <v>1.1279999999999999</v>
      </c>
      <c r="AT68" s="3">
        <v>0.05</v>
      </c>
      <c r="AU68" s="3">
        <v>0.38</v>
      </c>
      <c r="AV68" s="3">
        <v>0.246</v>
      </c>
      <c r="AW68" s="3">
        <v>1.0760000000000001</v>
      </c>
    </row>
    <row r="69" spans="1:49" x14ac:dyDescent="0.2">
      <c r="A69" s="4" t="s">
        <v>111</v>
      </c>
      <c r="B69" s="4" t="s">
        <v>154</v>
      </c>
      <c r="C69" s="6">
        <v>6.87</v>
      </c>
      <c r="D69" s="6">
        <v>36.4</v>
      </c>
      <c r="E69" s="6">
        <v>47.7</v>
      </c>
      <c r="F69" s="4" t="s">
        <v>0</v>
      </c>
      <c r="G69" s="4" t="s">
        <v>50</v>
      </c>
      <c r="H69" s="4" t="s">
        <v>172</v>
      </c>
      <c r="I69" s="17" t="s">
        <v>328</v>
      </c>
      <c r="J69" s="4" t="s">
        <v>315</v>
      </c>
      <c r="K69" s="4">
        <v>3</v>
      </c>
      <c r="L69" s="3">
        <v>0.93500000000000005</v>
      </c>
      <c r="M69" s="19">
        <v>15.4</v>
      </c>
      <c r="N69" s="3">
        <v>0.85899999999999999</v>
      </c>
      <c r="O69" s="4" t="s">
        <v>11</v>
      </c>
      <c r="P69" s="34">
        <v>0.36859999999999998</v>
      </c>
      <c r="Q69" s="3">
        <v>1475</v>
      </c>
      <c r="R69" s="2" t="s">
        <v>190</v>
      </c>
      <c r="S69" s="2" t="s">
        <v>145</v>
      </c>
      <c r="T69" s="3" t="s">
        <v>145</v>
      </c>
      <c r="U69" s="3" t="s">
        <v>292</v>
      </c>
      <c r="V69" s="4" t="s">
        <v>239</v>
      </c>
      <c r="W69" s="5" t="s">
        <v>241</v>
      </c>
      <c r="X69" s="4">
        <v>6.51</v>
      </c>
      <c r="Y69" s="4" t="s">
        <v>145</v>
      </c>
      <c r="Z69" s="4" t="s">
        <v>269</v>
      </c>
      <c r="AA69" s="4" t="s">
        <v>274</v>
      </c>
      <c r="AB69" s="4">
        <v>119</v>
      </c>
      <c r="AC69" s="3">
        <v>900</v>
      </c>
      <c r="AD69" s="4" t="s">
        <v>370</v>
      </c>
      <c r="AE69" s="7">
        <v>5</v>
      </c>
      <c r="AF69" s="7">
        <v>7</v>
      </c>
      <c r="AG69" s="4">
        <v>0</v>
      </c>
      <c r="AH69" s="4">
        <v>54</v>
      </c>
      <c r="AI69" s="4">
        <v>200</v>
      </c>
      <c r="AJ69" s="4" t="s">
        <v>64</v>
      </c>
      <c r="AK69" s="4" t="s">
        <v>0</v>
      </c>
      <c r="AL69" s="4" t="s">
        <v>114</v>
      </c>
      <c r="AM69" s="28" t="s">
        <v>387</v>
      </c>
      <c r="AN69" s="3">
        <v>1.097</v>
      </c>
      <c r="AO69" s="3">
        <v>0.24399999999999999</v>
      </c>
      <c r="AP69" s="8">
        <v>0.19700000000000001</v>
      </c>
      <c r="AQ69" s="3">
        <v>0.745</v>
      </c>
      <c r="AR69" s="3">
        <v>0.36199999999999999</v>
      </c>
      <c r="AS69" s="3">
        <v>1.107</v>
      </c>
      <c r="AT69" s="3">
        <v>0.06</v>
      </c>
      <c r="AU69" s="3">
        <v>0.35</v>
      </c>
      <c r="AV69" s="3">
        <v>0.32100000000000001</v>
      </c>
      <c r="AW69" s="3">
        <v>0.91500000000000004</v>
      </c>
    </row>
    <row r="70" spans="1:49" x14ac:dyDescent="0.2">
      <c r="A70" s="4" t="s">
        <v>111</v>
      </c>
      <c r="B70" s="4" t="s">
        <v>154</v>
      </c>
      <c r="C70" s="6">
        <v>6.87</v>
      </c>
      <c r="D70" s="6">
        <v>36.4</v>
      </c>
      <c r="E70" s="6">
        <v>47.7</v>
      </c>
      <c r="F70" s="4" t="s">
        <v>0</v>
      </c>
      <c r="G70" s="4" t="s">
        <v>86</v>
      </c>
      <c r="H70" s="4" t="s">
        <v>0</v>
      </c>
      <c r="I70" s="17" t="s">
        <v>328</v>
      </c>
      <c r="J70" s="4" t="s">
        <v>315</v>
      </c>
      <c r="K70" s="4">
        <v>11</v>
      </c>
      <c r="L70" s="3">
        <v>0.85</v>
      </c>
      <c r="M70" s="19">
        <v>17.7</v>
      </c>
      <c r="N70" s="3">
        <v>1.1519999999999999</v>
      </c>
      <c r="O70" s="4" t="s">
        <v>11</v>
      </c>
      <c r="P70" s="33">
        <v>0.50949999999999995</v>
      </c>
      <c r="Q70" s="3">
        <v>1475</v>
      </c>
      <c r="R70" s="2" t="s">
        <v>190</v>
      </c>
      <c r="S70" s="2" t="s">
        <v>145</v>
      </c>
      <c r="T70" s="3" t="s">
        <v>145</v>
      </c>
      <c r="U70" s="3" t="s">
        <v>292</v>
      </c>
      <c r="V70" s="4" t="s">
        <v>243</v>
      </c>
      <c r="W70" s="5" t="s">
        <v>244</v>
      </c>
      <c r="X70" s="4">
        <v>5.4720000000000004</v>
      </c>
      <c r="Y70" s="4" t="s">
        <v>114</v>
      </c>
      <c r="Z70" s="4" t="s">
        <v>134</v>
      </c>
      <c r="AA70" s="4" t="s">
        <v>274</v>
      </c>
      <c r="AB70" s="4">
        <v>165</v>
      </c>
      <c r="AC70" s="3">
        <v>900</v>
      </c>
      <c r="AD70" s="4" t="s">
        <v>372</v>
      </c>
      <c r="AE70" s="7">
        <v>2</v>
      </c>
      <c r="AF70" s="7">
        <v>18</v>
      </c>
      <c r="AG70" s="4">
        <v>0</v>
      </c>
      <c r="AH70" s="4">
        <v>32</v>
      </c>
      <c r="AI70" s="4">
        <v>200</v>
      </c>
      <c r="AJ70" s="4" t="s">
        <v>64</v>
      </c>
      <c r="AK70" s="4" t="s">
        <v>0</v>
      </c>
      <c r="AL70" s="4" t="s">
        <v>114</v>
      </c>
      <c r="AM70" s="28" t="s">
        <v>387</v>
      </c>
      <c r="AN70" s="3">
        <v>1.0649999999999999</v>
      </c>
      <c r="AO70" s="3">
        <v>0.36899999999999999</v>
      </c>
      <c r="AP70" s="3">
        <v>0.42499999999999999</v>
      </c>
      <c r="AQ70" s="3">
        <v>0.39500000000000002</v>
      </c>
      <c r="AR70" s="3">
        <v>0.249</v>
      </c>
      <c r="AS70" s="3">
        <v>0.64400000000000002</v>
      </c>
      <c r="AT70" s="3">
        <v>0.09</v>
      </c>
      <c r="AU70" s="3">
        <v>0.47</v>
      </c>
      <c r="AV70" s="3">
        <v>0.29499999999999998</v>
      </c>
      <c r="AW70" s="3">
        <v>0.91700000000000004</v>
      </c>
    </row>
    <row r="71" spans="1:49" x14ac:dyDescent="0.2">
      <c r="A71" s="4" t="s">
        <v>111</v>
      </c>
      <c r="B71" s="4" t="s">
        <v>154</v>
      </c>
      <c r="C71" s="6">
        <v>6.87</v>
      </c>
      <c r="D71" s="6">
        <v>36.4</v>
      </c>
      <c r="E71" s="6">
        <v>47.7</v>
      </c>
      <c r="F71" s="4" t="s">
        <v>0</v>
      </c>
      <c r="G71" s="4" t="s">
        <v>86</v>
      </c>
      <c r="H71" s="4" t="s">
        <v>0</v>
      </c>
      <c r="I71" s="17" t="s">
        <v>328</v>
      </c>
      <c r="J71" s="4" t="s">
        <v>315</v>
      </c>
      <c r="K71" s="4">
        <v>4</v>
      </c>
      <c r="L71" s="3">
        <v>0.875</v>
      </c>
      <c r="M71" s="19">
        <v>30.3</v>
      </c>
      <c r="N71" s="3">
        <v>1.1519999999999999</v>
      </c>
      <c r="O71" s="4" t="s">
        <v>11</v>
      </c>
      <c r="P71" s="34">
        <v>0.40329999999999999</v>
      </c>
      <c r="Q71" s="3">
        <v>1475</v>
      </c>
      <c r="R71" s="2" t="s">
        <v>190</v>
      </c>
      <c r="S71" s="2" t="s">
        <v>145</v>
      </c>
      <c r="T71" s="3" t="s">
        <v>145</v>
      </c>
      <c r="U71" s="3" t="s">
        <v>292</v>
      </c>
      <c r="V71" s="4" t="s">
        <v>243</v>
      </c>
      <c r="W71" s="5" t="s">
        <v>245</v>
      </c>
      <c r="X71" s="4">
        <v>4.3769999999999998</v>
      </c>
      <c r="Y71" s="4" t="s">
        <v>114</v>
      </c>
      <c r="Z71" s="4" t="s">
        <v>134</v>
      </c>
      <c r="AA71" s="4" t="s">
        <v>274</v>
      </c>
      <c r="AB71" s="4">
        <v>170</v>
      </c>
      <c r="AC71" s="3">
        <v>900</v>
      </c>
      <c r="AD71" s="4" t="s">
        <v>373</v>
      </c>
      <c r="AE71" s="7">
        <v>2</v>
      </c>
      <c r="AF71" s="7">
        <v>21</v>
      </c>
      <c r="AG71" s="4">
        <v>0</v>
      </c>
      <c r="AH71" s="4">
        <v>43</v>
      </c>
      <c r="AI71" s="4">
        <v>200</v>
      </c>
      <c r="AJ71" s="4" t="s">
        <v>64</v>
      </c>
      <c r="AK71" s="4" t="s">
        <v>0</v>
      </c>
      <c r="AL71" s="4" t="s">
        <v>114</v>
      </c>
      <c r="AM71" s="28" t="s">
        <v>387</v>
      </c>
      <c r="AN71" s="3">
        <v>1.077</v>
      </c>
      <c r="AO71" s="3">
        <v>0.218</v>
      </c>
      <c r="AP71" s="3">
        <v>0.22600000000000001</v>
      </c>
      <c r="AQ71" s="3">
        <v>0.68700000000000006</v>
      </c>
      <c r="AR71" s="3">
        <v>0.49099999999999999</v>
      </c>
      <c r="AS71" s="3">
        <v>1.1779999999999999</v>
      </c>
      <c r="AT71" s="3">
        <v>0.08</v>
      </c>
      <c r="AU71" s="3">
        <v>0.41</v>
      </c>
      <c r="AV71" s="3">
        <v>0.30199999999999999</v>
      </c>
      <c r="AW71" s="3">
        <v>1.101</v>
      </c>
    </row>
    <row r="72" spans="1:49" x14ac:dyDescent="0.2">
      <c r="A72" s="4" t="s">
        <v>111</v>
      </c>
      <c r="B72" s="4" t="s">
        <v>154</v>
      </c>
      <c r="C72" s="6">
        <v>6.87</v>
      </c>
      <c r="D72" s="6">
        <v>36.4</v>
      </c>
      <c r="E72" s="6">
        <v>47.7</v>
      </c>
      <c r="F72" s="4" t="s">
        <v>146</v>
      </c>
      <c r="G72" s="4" t="s">
        <v>86</v>
      </c>
      <c r="H72" s="4" t="s">
        <v>0</v>
      </c>
      <c r="I72" s="17" t="s">
        <v>328</v>
      </c>
      <c r="J72" s="4" t="s">
        <v>315</v>
      </c>
      <c r="K72" s="4">
        <v>1</v>
      </c>
      <c r="L72" s="3">
        <v>0.98</v>
      </c>
      <c r="M72" s="19">
        <v>18.899999999999999</v>
      </c>
      <c r="N72" s="3">
        <v>1.1519999999999999</v>
      </c>
      <c r="O72" s="4" t="s">
        <v>11</v>
      </c>
      <c r="P72" s="33">
        <v>0.64480000000000004</v>
      </c>
      <c r="Q72" s="3">
        <v>1475</v>
      </c>
      <c r="R72" s="2" t="s">
        <v>190</v>
      </c>
      <c r="S72" s="2" t="s">
        <v>145</v>
      </c>
      <c r="T72" s="3" t="s">
        <v>145</v>
      </c>
      <c r="U72" s="3" t="s">
        <v>292</v>
      </c>
      <c r="V72" s="4" t="s">
        <v>246</v>
      </c>
      <c r="W72" s="5" t="s">
        <v>247</v>
      </c>
      <c r="X72" s="4">
        <v>2.8140000000000001</v>
      </c>
      <c r="Y72" s="4" t="s">
        <v>114</v>
      </c>
      <c r="Z72" s="4" t="s">
        <v>134</v>
      </c>
      <c r="AA72" s="4" t="s">
        <v>274</v>
      </c>
      <c r="AB72" s="4">
        <v>224</v>
      </c>
      <c r="AC72" s="3">
        <v>900</v>
      </c>
      <c r="AD72" s="4" t="s">
        <v>374</v>
      </c>
      <c r="AE72" s="7">
        <v>58</v>
      </c>
      <c r="AF72" s="7">
        <v>4</v>
      </c>
      <c r="AG72" s="4">
        <v>0</v>
      </c>
      <c r="AH72" s="4">
        <v>23</v>
      </c>
      <c r="AI72" s="4">
        <v>200</v>
      </c>
      <c r="AJ72" s="4" t="s">
        <v>64</v>
      </c>
      <c r="AK72" s="4" t="s">
        <v>0</v>
      </c>
      <c r="AL72" s="4" t="s">
        <v>114</v>
      </c>
      <c r="AM72" s="28" t="s">
        <v>387</v>
      </c>
      <c r="AN72" s="3">
        <v>1.0449999999999999</v>
      </c>
      <c r="AO72" s="3">
        <v>0.23899999999999999</v>
      </c>
      <c r="AP72" s="3">
        <v>0.376</v>
      </c>
      <c r="AQ72" s="3">
        <v>0.46800000000000003</v>
      </c>
      <c r="AR72" s="3">
        <v>0.379</v>
      </c>
      <c r="AS72" s="3">
        <v>0.84699999999999998</v>
      </c>
      <c r="AT72" s="3">
        <v>0.09</v>
      </c>
      <c r="AU72" s="3">
        <v>0.6</v>
      </c>
      <c r="AV72" s="3">
        <v>0.29799999999999999</v>
      </c>
      <c r="AW72" s="3">
        <v>0.93100000000000005</v>
      </c>
    </row>
    <row r="73" spans="1:49" x14ac:dyDescent="0.2">
      <c r="A73" s="4" t="s">
        <v>111</v>
      </c>
      <c r="B73" s="4" t="s">
        <v>154</v>
      </c>
      <c r="C73" s="6">
        <v>6.87</v>
      </c>
      <c r="D73" s="6">
        <v>36.4</v>
      </c>
      <c r="E73" s="6">
        <v>47.7</v>
      </c>
      <c r="F73" s="4" t="s">
        <v>146</v>
      </c>
      <c r="G73" s="4" t="s">
        <v>86</v>
      </c>
      <c r="H73" s="4" t="s">
        <v>0</v>
      </c>
      <c r="I73" s="17" t="s">
        <v>328</v>
      </c>
      <c r="J73" s="4" t="s">
        <v>315</v>
      </c>
      <c r="K73" s="4">
        <v>5</v>
      </c>
      <c r="L73" s="3">
        <v>0.90500000000000003</v>
      </c>
      <c r="M73" s="19">
        <v>12.2</v>
      </c>
      <c r="N73" s="3">
        <v>1.1519999999999999</v>
      </c>
      <c r="O73" s="4" t="s">
        <v>11</v>
      </c>
      <c r="P73" s="34">
        <v>0.59709999999999996</v>
      </c>
      <c r="Q73" s="3">
        <v>1475</v>
      </c>
      <c r="R73" s="2" t="s">
        <v>190</v>
      </c>
      <c r="S73" s="2" t="s">
        <v>145</v>
      </c>
      <c r="T73" s="3" t="s">
        <v>145</v>
      </c>
      <c r="U73" s="3" t="s">
        <v>292</v>
      </c>
      <c r="V73" s="4" t="s">
        <v>246</v>
      </c>
      <c r="W73" s="5" t="s">
        <v>247</v>
      </c>
      <c r="X73" s="4">
        <v>2.8140000000000001</v>
      </c>
      <c r="Y73" s="4" t="s">
        <v>114</v>
      </c>
      <c r="Z73" s="4" t="s">
        <v>134</v>
      </c>
      <c r="AA73" s="4" t="s">
        <v>274</v>
      </c>
      <c r="AB73" s="4">
        <v>224</v>
      </c>
      <c r="AC73" s="3">
        <v>900</v>
      </c>
      <c r="AD73" s="4" t="s">
        <v>374</v>
      </c>
      <c r="AE73" s="7">
        <v>58</v>
      </c>
      <c r="AF73" s="7">
        <v>4</v>
      </c>
      <c r="AG73" s="4">
        <v>0</v>
      </c>
      <c r="AH73" s="4">
        <v>27</v>
      </c>
      <c r="AI73" s="4">
        <v>200</v>
      </c>
      <c r="AJ73" s="4" t="s">
        <v>64</v>
      </c>
      <c r="AK73" s="4" t="s">
        <v>0</v>
      </c>
      <c r="AL73" s="4" t="s">
        <v>114</v>
      </c>
      <c r="AM73" s="28" t="s">
        <v>387</v>
      </c>
      <c r="AN73" s="3">
        <v>1.0049999999999999</v>
      </c>
      <c r="AO73" s="3">
        <v>0.16</v>
      </c>
      <c r="AP73" s="3">
        <v>0.39500000000000002</v>
      </c>
      <c r="AQ73" s="3">
        <v>0.54400000000000004</v>
      </c>
      <c r="AR73" s="3">
        <v>0.50600000000000001</v>
      </c>
      <c r="AS73" s="3">
        <v>1.05</v>
      </c>
      <c r="AT73" s="3">
        <v>0.16</v>
      </c>
      <c r="AU73" s="3">
        <v>0.56999999999999995</v>
      </c>
      <c r="AV73" s="3" t="s">
        <v>1</v>
      </c>
      <c r="AW73" s="3" t="s">
        <v>1</v>
      </c>
    </row>
    <row r="74" spans="1:49" x14ac:dyDescent="0.2">
      <c r="A74" s="4" t="s">
        <v>111</v>
      </c>
      <c r="B74" s="4" t="s">
        <v>154</v>
      </c>
      <c r="C74" s="6">
        <v>6.87</v>
      </c>
      <c r="D74" s="6">
        <v>36.4</v>
      </c>
      <c r="E74" s="6">
        <v>47.7</v>
      </c>
      <c r="F74" s="4" t="s">
        <v>146</v>
      </c>
      <c r="G74" s="4" t="s">
        <v>86</v>
      </c>
      <c r="H74" s="4" t="s">
        <v>0</v>
      </c>
      <c r="I74" s="17" t="s">
        <v>328</v>
      </c>
      <c r="J74" s="4" t="s">
        <v>315</v>
      </c>
      <c r="K74" s="4">
        <v>2</v>
      </c>
      <c r="L74" s="3">
        <v>0.86499999999999999</v>
      </c>
      <c r="M74" s="19">
        <v>17.600000000000001</v>
      </c>
      <c r="N74" s="3">
        <v>1.1519999999999999</v>
      </c>
      <c r="O74" s="4" t="s">
        <v>11</v>
      </c>
      <c r="P74" s="33">
        <v>0.58860000000000001</v>
      </c>
      <c r="Q74" s="3">
        <v>1475</v>
      </c>
      <c r="R74" s="2" t="s">
        <v>190</v>
      </c>
      <c r="S74" s="2" t="s">
        <v>145</v>
      </c>
      <c r="T74" s="3" t="s">
        <v>145</v>
      </c>
      <c r="U74" s="3" t="s">
        <v>292</v>
      </c>
      <c r="V74" s="4" t="s">
        <v>246</v>
      </c>
      <c r="W74" s="5" t="s">
        <v>248</v>
      </c>
      <c r="X74" s="4">
        <v>2.7160000000000002</v>
      </c>
      <c r="Y74" s="4" t="s">
        <v>114</v>
      </c>
      <c r="Z74" s="4" t="s">
        <v>134</v>
      </c>
      <c r="AA74" s="4" t="s">
        <v>274</v>
      </c>
      <c r="AB74" s="4">
        <v>235</v>
      </c>
      <c r="AC74" s="3">
        <v>825</v>
      </c>
      <c r="AD74" s="4" t="s">
        <v>375</v>
      </c>
      <c r="AE74" s="7">
        <v>58</v>
      </c>
      <c r="AF74" s="7">
        <v>7</v>
      </c>
      <c r="AG74" s="4">
        <v>0</v>
      </c>
      <c r="AH74" s="4">
        <v>31</v>
      </c>
      <c r="AI74" s="4">
        <v>200</v>
      </c>
      <c r="AJ74" s="4" t="s">
        <v>64</v>
      </c>
      <c r="AK74" s="4" t="s">
        <v>0</v>
      </c>
      <c r="AL74" s="4" t="s">
        <v>114</v>
      </c>
      <c r="AM74" s="28" t="s">
        <v>387</v>
      </c>
      <c r="AN74" s="3">
        <v>1.06</v>
      </c>
      <c r="AO74" s="3">
        <v>0.224</v>
      </c>
      <c r="AP74" s="3">
        <v>0.34499999999999997</v>
      </c>
      <c r="AQ74" s="3">
        <v>0.47599999999999998</v>
      </c>
      <c r="AR74" s="3">
        <v>0.51700000000000002</v>
      </c>
      <c r="AS74" s="3">
        <v>0.99299999999999999</v>
      </c>
      <c r="AT74" s="3">
        <v>0.11</v>
      </c>
      <c r="AU74" s="3">
        <v>0.54</v>
      </c>
      <c r="AV74" s="3">
        <v>0.30099999999999999</v>
      </c>
      <c r="AW74" s="3">
        <v>1.0580000000000001</v>
      </c>
    </row>
    <row r="75" spans="1:49" ht="18" x14ac:dyDescent="0.25">
      <c r="A75" s="4" t="s">
        <v>63</v>
      </c>
      <c r="B75" s="4" t="s">
        <v>154</v>
      </c>
      <c r="C75" s="6">
        <v>5.88</v>
      </c>
      <c r="D75" s="6">
        <v>36.4</v>
      </c>
      <c r="E75" s="6">
        <v>47.7</v>
      </c>
      <c r="F75" s="4" t="s">
        <v>0</v>
      </c>
      <c r="G75" s="4" t="s">
        <v>50</v>
      </c>
      <c r="H75" s="4" t="s">
        <v>147</v>
      </c>
      <c r="I75" s="17" t="s">
        <v>328</v>
      </c>
      <c r="J75" s="4" t="s">
        <v>315</v>
      </c>
      <c r="K75" s="4">
        <v>5</v>
      </c>
      <c r="L75" s="3">
        <v>0.84</v>
      </c>
      <c r="M75" s="19">
        <v>28.2</v>
      </c>
      <c r="N75" s="3">
        <v>0.85899999999999999</v>
      </c>
      <c r="O75" s="4" t="s">
        <v>11</v>
      </c>
      <c r="P75" s="34">
        <v>0.78839999999999999</v>
      </c>
      <c r="Q75" s="3">
        <v>1475</v>
      </c>
      <c r="R75" s="2" t="s">
        <v>190</v>
      </c>
      <c r="S75" s="2" t="s">
        <v>145</v>
      </c>
      <c r="T75" s="3" t="s">
        <v>145</v>
      </c>
      <c r="U75" s="3" t="s">
        <v>292</v>
      </c>
      <c r="V75" s="4" t="s">
        <v>236</v>
      </c>
      <c r="W75" s="5" t="s">
        <v>221</v>
      </c>
      <c r="X75" s="4">
        <v>2.7429999999999999</v>
      </c>
      <c r="Y75" s="4" t="s">
        <v>145</v>
      </c>
      <c r="Z75" s="4" t="s">
        <v>0</v>
      </c>
      <c r="AA75" s="4" t="s">
        <v>274</v>
      </c>
      <c r="AB75" s="4">
        <v>18</v>
      </c>
      <c r="AC75" s="3">
        <v>900</v>
      </c>
      <c r="AD75" s="4" t="s">
        <v>360</v>
      </c>
      <c r="AE75" s="7">
        <v>1</v>
      </c>
      <c r="AF75" s="7">
        <v>15</v>
      </c>
      <c r="AG75" s="4">
        <v>0</v>
      </c>
      <c r="AH75" s="4">
        <v>242</v>
      </c>
      <c r="AI75" s="4">
        <v>200</v>
      </c>
      <c r="AJ75" s="4" t="s">
        <v>64</v>
      </c>
      <c r="AK75" s="4" t="s">
        <v>0</v>
      </c>
      <c r="AL75" s="4" t="s">
        <v>114</v>
      </c>
      <c r="AM75" s="28" t="s">
        <v>387</v>
      </c>
      <c r="AN75" s="3">
        <v>1.0349999999999999</v>
      </c>
      <c r="AO75" s="3">
        <v>0.318</v>
      </c>
      <c r="AP75" s="3">
        <v>0.47499999999999998</v>
      </c>
      <c r="AQ75" s="3">
        <v>0.42899999999999999</v>
      </c>
      <c r="AR75" s="3">
        <v>0.22600000000000001</v>
      </c>
      <c r="AS75" s="3">
        <v>0.65500000000000003</v>
      </c>
      <c r="AT75" s="3">
        <v>0.17</v>
      </c>
      <c r="AU75" s="3">
        <v>0.76</v>
      </c>
      <c r="AV75" s="3">
        <v>0.26</v>
      </c>
      <c r="AW75" s="3">
        <v>0.92800000000000005</v>
      </c>
    </row>
    <row r="76" spans="1:49" x14ac:dyDescent="0.2">
      <c r="A76" s="4" t="s">
        <v>63</v>
      </c>
      <c r="B76" s="4" t="s">
        <v>154</v>
      </c>
      <c r="C76" s="6">
        <v>5.88</v>
      </c>
      <c r="D76" s="6">
        <v>36.4</v>
      </c>
      <c r="E76" s="6">
        <v>47.7</v>
      </c>
      <c r="F76" s="4" t="s">
        <v>148</v>
      </c>
      <c r="G76" s="4" t="s">
        <v>50</v>
      </c>
      <c r="H76" s="4" t="s">
        <v>0</v>
      </c>
      <c r="I76" s="17" t="s">
        <v>328</v>
      </c>
      <c r="J76" s="5" t="s">
        <v>316</v>
      </c>
      <c r="K76" s="4">
        <v>5</v>
      </c>
      <c r="L76" s="3">
        <v>0.93500000000000005</v>
      </c>
      <c r="M76" s="19">
        <v>38.4</v>
      </c>
      <c r="N76" s="3">
        <v>0.85899999999999999</v>
      </c>
      <c r="O76" s="4" t="s">
        <v>11</v>
      </c>
      <c r="P76" s="33">
        <v>0.59399999999999997</v>
      </c>
      <c r="Q76" s="3">
        <v>1475</v>
      </c>
      <c r="R76" s="2" t="s">
        <v>190</v>
      </c>
      <c r="S76" s="2" t="s">
        <v>145</v>
      </c>
      <c r="T76" s="3" t="s">
        <v>145</v>
      </c>
      <c r="U76" s="3" t="s">
        <v>292</v>
      </c>
      <c r="V76" s="4" t="s">
        <v>231</v>
      </c>
      <c r="W76" s="5" t="s">
        <v>242</v>
      </c>
      <c r="X76" s="4">
        <v>3.411</v>
      </c>
      <c r="Y76" s="4" t="s">
        <v>145</v>
      </c>
      <c r="Z76" s="4" t="s">
        <v>134</v>
      </c>
      <c r="AA76" s="4" t="s">
        <v>274</v>
      </c>
      <c r="AB76" s="4">
        <v>85</v>
      </c>
      <c r="AC76" s="3">
        <v>900</v>
      </c>
      <c r="AD76" s="4" t="s">
        <v>368</v>
      </c>
      <c r="AE76" s="7">
        <v>2</v>
      </c>
      <c r="AF76" s="7">
        <v>6</v>
      </c>
      <c r="AG76" s="4">
        <v>0</v>
      </c>
      <c r="AH76" s="4">
        <v>189</v>
      </c>
      <c r="AI76" s="4">
        <v>200</v>
      </c>
      <c r="AJ76" s="4" t="s">
        <v>64</v>
      </c>
      <c r="AK76" s="4" t="s">
        <v>0</v>
      </c>
      <c r="AL76" s="4" t="s">
        <v>114</v>
      </c>
      <c r="AM76" s="28" t="s">
        <v>387</v>
      </c>
      <c r="AN76" s="3">
        <v>1.0580000000000001</v>
      </c>
      <c r="AO76" s="3">
        <v>0.34300000000000003</v>
      </c>
      <c r="AP76" s="3">
        <v>0.434</v>
      </c>
      <c r="AQ76" s="3">
        <v>0.4</v>
      </c>
      <c r="AR76" s="3">
        <v>0.309</v>
      </c>
      <c r="AS76" s="3">
        <v>0.70899999999999996</v>
      </c>
      <c r="AT76" s="3">
        <v>0.56000000000000005</v>
      </c>
      <c r="AU76" s="3">
        <v>0.1</v>
      </c>
      <c r="AV76" s="3">
        <v>0.29499999999999998</v>
      </c>
      <c r="AW76" s="3">
        <v>1.0920000000000001</v>
      </c>
    </row>
    <row r="77" spans="1:49" x14ac:dyDescent="0.2">
      <c r="A77" s="4" t="s">
        <v>111</v>
      </c>
      <c r="B77" s="4" t="s">
        <v>154</v>
      </c>
      <c r="C77" s="6">
        <v>6.87</v>
      </c>
      <c r="D77" s="6">
        <v>36.4</v>
      </c>
      <c r="E77" s="6">
        <v>47.7</v>
      </c>
      <c r="F77" s="4" t="s">
        <v>148</v>
      </c>
      <c r="G77" s="4" t="s">
        <v>86</v>
      </c>
      <c r="H77" s="4" t="s">
        <v>0</v>
      </c>
      <c r="I77" s="17" t="s">
        <v>328</v>
      </c>
      <c r="J77" s="4" t="s">
        <v>318</v>
      </c>
      <c r="K77" s="4">
        <v>1</v>
      </c>
      <c r="L77" s="3">
        <v>0.78500000000000003</v>
      </c>
      <c r="M77" s="19">
        <v>31.8</v>
      </c>
      <c r="N77" s="3">
        <v>1.1519999999999999</v>
      </c>
      <c r="O77" s="4" t="s">
        <v>11</v>
      </c>
      <c r="P77" s="34">
        <v>0.32879999999999998</v>
      </c>
      <c r="Q77" s="3">
        <v>1475</v>
      </c>
      <c r="R77" s="2" t="s">
        <v>190</v>
      </c>
      <c r="S77" s="2" t="s">
        <v>145</v>
      </c>
      <c r="T77" s="3" t="s">
        <v>145</v>
      </c>
      <c r="U77" s="3" t="s">
        <v>292</v>
      </c>
      <c r="V77" s="4" t="s">
        <v>249</v>
      </c>
      <c r="W77" s="5" t="s">
        <v>250</v>
      </c>
      <c r="X77" s="4">
        <v>2.7469999999999999</v>
      </c>
      <c r="Y77" s="4" t="s">
        <v>114</v>
      </c>
      <c r="Z77" s="4" t="s">
        <v>0</v>
      </c>
      <c r="AA77" s="4" t="s">
        <v>274</v>
      </c>
      <c r="AB77" s="4">
        <v>0</v>
      </c>
      <c r="AC77" s="3">
        <v>900</v>
      </c>
      <c r="AD77" s="4" t="s">
        <v>376</v>
      </c>
      <c r="AE77" s="7">
        <v>109</v>
      </c>
      <c r="AF77" s="7">
        <v>1</v>
      </c>
      <c r="AG77" s="4">
        <v>0</v>
      </c>
      <c r="AH77" s="4">
        <v>24</v>
      </c>
      <c r="AI77" s="4">
        <v>200</v>
      </c>
      <c r="AJ77" s="4" t="s">
        <v>64</v>
      </c>
      <c r="AK77" s="4" t="s">
        <v>0</v>
      </c>
      <c r="AL77" s="4" t="s">
        <v>114</v>
      </c>
      <c r="AM77" s="28" t="s">
        <v>387</v>
      </c>
      <c r="AN77" s="3">
        <v>1.0840000000000001</v>
      </c>
      <c r="AO77" s="3">
        <v>0.223</v>
      </c>
      <c r="AP77" s="3">
        <v>0.20499999999999999</v>
      </c>
      <c r="AQ77" s="3">
        <v>0.76700000000000002</v>
      </c>
      <c r="AR77" s="3">
        <v>0.372</v>
      </c>
      <c r="AS77" s="3">
        <v>1.139</v>
      </c>
      <c r="AT77" s="3">
        <v>7.0000000000000007E-2</v>
      </c>
      <c r="AU77" s="3">
        <v>0.39</v>
      </c>
      <c r="AV77" s="3">
        <v>0.30199999999999999</v>
      </c>
      <c r="AW77" s="3">
        <v>0.97699999999999998</v>
      </c>
    </row>
    <row r="78" spans="1:49" x14ac:dyDescent="0.2">
      <c r="A78" s="4" t="s">
        <v>63</v>
      </c>
      <c r="B78" s="4" t="s">
        <v>154</v>
      </c>
      <c r="C78" s="6">
        <v>5.88</v>
      </c>
      <c r="D78" s="6">
        <v>36.4</v>
      </c>
      <c r="E78" s="6">
        <v>47.7</v>
      </c>
      <c r="F78" s="4" t="s">
        <v>0</v>
      </c>
      <c r="G78" s="4" t="s">
        <v>86</v>
      </c>
      <c r="H78" s="4" t="s">
        <v>0</v>
      </c>
      <c r="I78" s="17" t="s">
        <v>328</v>
      </c>
      <c r="J78" s="4" t="s">
        <v>318</v>
      </c>
      <c r="K78" s="4">
        <v>12</v>
      </c>
      <c r="L78" s="3">
        <v>0.85</v>
      </c>
      <c r="M78" s="19">
        <v>21.3</v>
      </c>
      <c r="N78" s="3">
        <v>1.1519999999999999</v>
      </c>
      <c r="O78" s="4" t="s">
        <v>11</v>
      </c>
      <c r="P78" s="33">
        <v>0.3866</v>
      </c>
      <c r="Q78" s="3">
        <v>1550</v>
      </c>
      <c r="R78" s="2" t="s">
        <v>190</v>
      </c>
      <c r="S78" s="2" t="s">
        <v>145</v>
      </c>
      <c r="T78" s="3" t="s">
        <v>114</v>
      </c>
      <c r="U78" s="3" t="s">
        <v>292</v>
      </c>
      <c r="V78" s="4" t="s">
        <v>222</v>
      </c>
      <c r="W78" s="5" t="s">
        <v>226</v>
      </c>
      <c r="X78" s="4">
        <v>1.1919999999999999</v>
      </c>
      <c r="Y78" s="4" t="s">
        <v>114</v>
      </c>
      <c r="Z78" s="4" t="s">
        <v>134</v>
      </c>
      <c r="AA78" s="4" t="s">
        <v>274</v>
      </c>
      <c r="AB78" s="4">
        <v>0</v>
      </c>
      <c r="AC78" s="3">
        <v>900</v>
      </c>
      <c r="AD78" s="4" t="s">
        <v>376</v>
      </c>
      <c r="AE78" s="7">
        <v>2</v>
      </c>
      <c r="AF78" s="7">
        <v>4</v>
      </c>
      <c r="AG78" s="4">
        <v>0</v>
      </c>
      <c r="AH78" s="4">
        <v>264</v>
      </c>
      <c r="AI78" s="4">
        <v>200</v>
      </c>
      <c r="AJ78" s="4" t="s">
        <v>64</v>
      </c>
      <c r="AK78" s="4" t="s">
        <v>0</v>
      </c>
      <c r="AL78" s="4" t="s">
        <v>114</v>
      </c>
      <c r="AM78" s="28" t="s">
        <v>387</v>
      </c>
      <c r="AN78" s="3">
        <v>1.0840000000000001</v>
      </c>
      <c r="AO78" s="8">
        <v>0.25</v>
      </c>
      <c r="AP78" s="3">
        <v>0.245</v>
      </c>
      <c r="AQ78" s="3">
        <v>0.54800000000000004</v>
      </c>
      <c r="AR78" s="3">
        <v>0.47099999999999997</v>
      </c>
      <c r="AS78" s="3">
        <v>1.0189999999999999</v>
      </c>
      <c r="AT78" s="3">
        <v>0.06</v>
      </c>
      <c r="AU78" s="3">
        <v>0.36</v>
      </c>
      <c r="AV78" s="3">
        <v>0.30199999999999999</v>
      </c>
      <c r="AW78" s="3">
        <v>0.97599999999999998</v>
      </c>
    </row>
    <row r="79" spans="1:49" x14ac:dyDescent="0.2">
      <c r="A79" s="4" t="s">
        <v>111</v>
      </c>
      <c r="B79" s="4" t="s">
        <v>154</v>
      </c>
      <c r="C79" s="6">
        <v>6.87</v>
      </c>
      <c r="D79" s="6">
        <v>36.4</v>
      </c>
      <c r="E79" s="6">
        <v>47.7</v>
      </c>
      <c r="F79" s="4" t="s">
        <v>148</v>
      </c>
      <c r="G79" s="4" t="s">
        <v>86</v>
      </c>
      <c r="H79" s="4" t="s">
        <v>0</v>
      </c>
      <c r="I79" s="17" t="s">
        <v>328</v>
      </c>
      <c r="J79" s="4" t="s">
        <v>318</v>
      </c>
      <c r="K79" s="4">
        <v>11</v>
      </c>
      <c r="L79" s="3">
        <v>0.82499999999999996</v>
      </c>
      <c r="M79" s="19">
        <v>14.4</v>
      </c>
      <c r="N79" s="3">
        <v>1.1519999999999999</v>
      </c>
      <c r="O79" s="4" t="s">
        <v>11</v>
      </c>
      <c r="P79" s="34">
        <v>0.54169999999999996</v>
      </c>
      <c r="Q79" s="3">
        <v>1475</v>
      </c>
      <c r="R79" s="2" t="s">
        <v>190</v>
      </c>
      <c r="S79" s="2" t="s">
        <v>145</v>
      </c>
      <c r="T79" s="3" t="s">
        <v>145</v>
      </c>
      <c r="U79" s="3" t="s">
        <v>292</v>
      </c>
      <c r="V79" s="4" t="s">
        <v>239</v>
      </c>
      <c r="W79" s="5" t="s">
        <v>251</v>
      </c>
      <c r="X79" s="4">
        <v>1.877</v>
      </c>
      <c r="Y79" s="4" t="s">
        <v>114</v>
      </c>
      <c r="Z79" s="4" t="s">
        <v>269</v>
      </c>
      <c r="AA79" s="4" t="s">
        <v>274</v>
      </c>
      <c r="AB79" s="4">
        <v>0</v>
      </c>
      <c r="AC79" s="3">
        <v>900</v>
      </c>
      <c r="AD79" s="4" t="s">
        <v>376</v>
      </c>
      <c r="AE79" s="7">
        <v>2</v>
      </c>
      <c r="AF79" s="7">
        <v>146</v>
      </c>
      <c r="AG79" s="4">
        <v>0</v>
      </c>
      <c r="AH79" s="4">
        <v>49</v>
      </c>
      <c r="AI79" s="4">
        <v>200</v>
      </c>
      <c r="AJ79" s="4" t="s">
        <v>64</v>
      </c>
      <c r="AK79" s="4" t="s">
        <v>0</v>
      </c>
      <c r="AL79" s="4" t="s">
        <v>114</v>
      </c>
      <c r="AM79" s="28" t="s">
        <v>387</v>
      </c>
      <c r="AN79" s="3">
        <v>1.08</v>
      </c>
      <c r="AO79" s="3">
        <v>0.38700000000000001</v>
      </c>
      <c r="AP79" s="3">
        <v>0.39500000000000002</v>
      </c>
      <c r="AQ79" s="3">
        <v>0.41599999999999998</v>
      </c>
      <c r="AR79" s="3">
        <v>0.22700000000000001</v>
      </c>
      <c r="AS79" s="3">
        <v>0.64300000000000002</v>
      </c>
      <c r="AT79" s="3">
        <v>7.0000000000000007E-2</v>
      </c>
      <c r="AU79" s="3">
        <v>0.34</v>
      </c>
      <c r="AV79" s="3">
        <v>0.27500000000000002</v>
      </c>
      <c r="AW79" s="3">
        <v>0.98399999999999999</v>
      </c>
    </row>
    <row r="80" spans="1:49" x14ac:dyDescent="0.2">
      <c r="A80" s="4" t="s">
        <v>111</v>
      </c>
      <c r="B80" s="4" t="s">
        <v>154</v>
      </c>
      <c r="C80" s="6">
        <v>6.87</v>
      </c>
      <c r="D80" s="6">
        <v>36.4</v>
      </c>
      <c r="E80" s="6">
        <v>47.7</v>
      </c>
      <c r="F80" s="4" t="s">
        <v>148</v>
      </c>
      <c r="G80" s="4" t="s">
        <v>86</v>
      </c>
      <c r="H80" s="4" t="s">
        <v>0</v>
      </c>
      <c r="I80" s="17" t="s">
        <v>328</v>
      </c>
      <c r="J80" s="4" t="s">
        <v>315</v>
      </c>
      <c r="K80" s="4">
        <v>1</v>
      </c>
      <c r="L80" s="3">
        <v>1.0049999999999999</v>
      </c>
      <c r="M80" s="19">
        <v>33.799999999999997</v>
      </c>
      <c r="N80" s="3">
        <v>0.85899999999999999</v>
      </c>
      <c r="O80" s="4" t="s">
        <v>11</v>
      </c>
      <c r="P80" s="33">
        <v>0.34360000000000002</v>
      </c>
      <c r="Q80" s="3">
        <v>1500</v>
      </c>
      <c r="R80" s="2" t="s">
        <v>190</v>
      </c>
      <c r="S80" s="2" t="s">
        <v>114</v>
      </c>
      <c r="T80" s="12" t="s">
        <v>145</v>
      </c>
      <c r="U80" s="12" t="s">
        <v>292</v>
      </c>
      <c r="V80" s="10" t="s">
        <v>256</v>
      </c>
      <c r="W80" s="13" t="s">
        <v>256</v>
      </c>
      <c r="X80" s="4">
        <v>3.492</v>
      </c>
      <c r="Y80" s="10" t="s">
        <v>114</v>
      </c>
      <c r="Z80" s="4" t="s">
        <v>271</v>
      </c>
      <c r="AA80" s="4" t="s">
        <v>274</v>
      </c>
      <c r="AB80" s="4">
        <v>307</v>
      </c>
      <c r="AC80" s="3">
        <v>900</v>
      </c>
      <c r="AD80" s="4" t="s">
        <v>379</v>
      </c>
      <c r="AE80" s="3">
        <v>32</v>
      </c>
      <c r="AF80" s="3">
        <v>0</v>
      </c>
      <c r="AG80" s="4">
        <v>0</v>
      </c>
      <c r="AH80" s="4">
        <v>272</v>
      </c>
      <c r="AI80" s="4">
        <v>200</v>
      </c>
      <c r="AJ80" s="4" t="s">
        <v>64</v>
      </c>
      <c r="AK80" s="4" t="s">
        <v>0</v>
      </c>
      <c r="AL80" s="4" t="s">
        <v>114</v>
      </c>
      <c r="AM80" s="28" t="s">
        <v>387</v>
      </c>
      <c r="AN80" s="3">
        <v>1.101</v>
      </c>
      <c r="AO80" s="3">
        <v>0.12</v>
      </c>
      <c r="AP80" s="3">
        <v>0.13</v>
      </c>
      <c r="AQ80" s="3">
        <v>1.0720000000000001</v>
      </c>
      <c r="AR80" s="3">
        <v>0.66500000000000004</v>
      </c>
      <c r="AS80" s="3">
        <v>1.7370000000000001</v>
      </c>
      <c r="AT80" s="3">
        <v>0.06</v>
      </c>
      <c r="AU80" s="3">
        <v>0.38</v>
      </c>
      <c r="AV80" s="3">
        <v>0.33300000000000002</v>
      </c>
      <c r="AW80" s="3">
        <v>1.2549999999999999</v>
      </c>
    </row>
    <row r="81" spans="1:49" x14ac:dyDescent="0.2">
      <c r="A81" s="4" t="s">
        <v>63</v>
      </c>
      <c r="B81" s="4" t="s">
        <v>154</v>
      </c>
      <c r="C81" s="6">
        <v>5.88</v>
      </c>
      <c r="D81" s="6">
        <v>36.4</v>
      </c>
      <c r="E81" s="6">
        <v>47.7</v>
      </c>
      <c r="F81" s="4" t="s">
        <v>0</v>
      </c>
      <c r="G81" s="4" t="s">
        <v>50</v>
      </c>
      <c r="H81" s="4" t="s">
        <v>0</v>
      </c>
      <c r="I81" s="17" t="s">
        <v>328</v>
      </c>
      <c r="J81" s="4" t="s">
        <v>318</v>
      </c>
      <c r="K81" s="4">
        <v>11</v>
      </c>
      <c r="L81" s="3">
        <v>0.94</v>
      </c>
      <c r="M81" s="19">
        <v>17.7</v>
      </c>
      <c r="N81" s="3">
        <v>0.85899999999999999</v>
      </c>
      <c r="O81" s="4" t="s">
        <v>11</v>
      </c>
      <c r="P81" s="34">
        <v>0.23100000000000001</v>
      </c>
      <c r="Q81" s="3">
        <v>1475</v>
      </c>
      <c r="R81" s="2" t="s">
        <v>190</v>
      </c>
      <c r="S81" s="2" t="s">
        <v>145</v>
      </c>
      <c r="T81" s="12" t="s">
        <v>145</v>
      </c>
      <c r="U81" s="12" t="s">
        <v>292</v>
      </c>
      <c r="V81" s="10" t="s">
        <v>234</v>
      </c>
      <c r="W81" s="5" t="s">
        <v>257</v>
      </c>
      <c r="X81" s="4">
        <v>1.228</v>
      </c>
      <c r="Y81" s="10" t="s">
        <v>145</v>
      </c>
      <c r="Z81" s="4" t="s">
        <v>134</v>
      </c>
      <c r="AA81" s="4" t="s">
        <v>274</v>
      </c>
      <c r="AB81" s="4">
        <v>0</v>
      </c>
      <c r="AC81" s="3">
        <v>900</v>
      </c>
      <c r="AD81" s="4" t="s">
        <v>376</v>
      </c>
      <c r="AE81" s="3">
        <v>2</v>
      </c>
      <c r="AF81" s="3">
        <v>5</v>
      </c>
      <c r="AG81" s="4">
        <v>0</v>
      </c>
      <c r="AH81" s="4">
        <v>545</v>
      </c>
      <c r="AI81" s="4">
        <v>200</v>
      </c>
      <c r="AJ81" s="4" t="s">
        <v>64</v>
      </c>
      <c r="AK81" s="4" t="s">
        <v>0</v>
      </c>
      <c r="AL81" s="4" t="s">
        <v>114</v>
      </c>
      <c r="AM81" s="28" t="s">
        <v>388</v>
      </c>
      <c r="AN81" s="3">
        <v>1.097</v>
      </c>
      <c r="AO81" s="3">
        <v>0.23799999999999999</v>
      </c>
      <c r="AP81" s="3">
        <v>0.20899999999999999</v>
      </c>
      <c r="AQ81" s="3">
        <v>0.80100000000000005</v>
      </c>
      <c r="AR81" s="3">
        <v>0.28199999999999997</v>
      </c>
      <c r="AS81" s="3">
        <v>1.083</v>
      </c>
      <c r="AT81" s="3">
        <v>7.0000000000000007E-2</v>
      </c>
      <c r="AU81" s="3">
        <v>0.34</v>
      </c>
      <c r="AV81" s="3">
        <v>0.27300000000000002</v>
      </c>
      <c r="AW81" s="3">
        <v>0.94799999999999995</v>
      </c>
    </row>
    <row r="82" spans="1:49" x14ac:dyDescent="0.2">
      <c r="A82" s="4" t="s">
        <v>111</v>
      </c>
      <c r="B82" s="4" t="s">
        <v>154</v>
      </c>
      <c r="C82" s="6">
        <v>6.87</v>
      </c>
      <c r="D82" s="6">
        <v>36.4</v>
      </c>
      <c r="E82" s="6">
        <v>47.7</v>
      </c>
      <c r="F82" s="4" t="s">
        <v>0</v>
      </c>
      <c r="G82" s="4" t="s">
        <v>86</v>
      </c>
      <c r="H82" s="4" t="s">
        <v>0</v>
      </c>
      <c r="I82" s="17" t="s">
        <v>328</v>
      </c>
      <c r="J82" s="4" t="s">
        <v>318</v>
      </c>
      <c r="K82" s="4">
        <v>11</v>
      </c>
      <c r="L82" s="3">
        <f>AVERAGE(0.99,1.04)</f>
        <v>1.0150000000000001</v>
      </c>
      <c r="M82" s="19">
        <v>63.5</v>
      </c>
      <c r="N82" s="3">
        <v>1.1519999999999999</v>
      </c>
      <c r="O82" s="4" t="s">
        <v>11</v>
      </c>
      <c r="P82" s="33">
        <v>0.66490000000000005</v>
      </c>
      <c r="Q82" s="3">
        <v>1500</v>
      </c>
      <c r="R82" s="2" t="s">
        <v>190</v>
      </c>
      <c r="S82" s="2" t="s">
        <v>337</v>
      </c>
      <c r="T82" s="12" t="s">
        <v>114</v>
      </c>
      <c r="U82" s="12" t="s">
        <v>294</v>
      </c>
      <c r="V82" s="10" t="s">
        <v>264</v>
      </c>
      <c r="W82" s="5" t="s">
        <v>258</v>
      </c>
      <c r="X82" s="4">
        <v>3.621</v>
      </c>
      <c r="Y82" s="10" t="s">
        <v>114</v>
      </c>
      <c r="Z82" s="4" t="s">
        <v>133</v>
      </c>
      <c r="AA82" s="4" t="s">
        <v>141</v>
      </c>
      <c r="AB82" s="14">
        <v>323</v>
      </c>
      <c r="AC82" s="3">
        <v>905</v>
      </c>
      <c r="AD82" s="4" t="s">
        <v>380</v>
      </c>
      <c r="AE82" s="3">
        <v>4</v>
      </c>
      <c r="AF82" s="3">
        <v>6</v>
      </c>
      <c r="AG82" s="4">
        <v>0</v>
      </c>
      <c r="AH82" s="4">
        <v>39</v>
      </c>
      <c r="AI82" s="4">
        <v>200</v>
      </c>
      <c r="AJ82" s="4" t="s">
        <v>64</v>
      </c>
      <c r="AK82" s="4" t="s">
        <v>0</v>
      </c>
      <c r="AL82" s="4" t="s">
        <v>114</v>
      </c>
      <c r="AM82" s="28" t="s">
        <v>388</v>
      </c>
      <c r="AN82" s="3">
        <v>1.08</v>
      </c>
      <c r="AO82" s="3">
        <v>0.159</v>
      </c>
      <c r="AP82" s="3">
        <v>0.18</v>
      </c>
      <c r="AQ82" s="3">
        <v>0.872</v>
      </c>
      <c r="AR82" s="3">
        <v>0.57499999999999996</v>
      </c>
      <c r="AS82" s="3">
        <v>1.4470000000000001</v>
      </c>
      <c r="AT82" s="3">
        <v>0.08</v>
      </c>
      <c r="AU82" s="3">
        <v>0.35</v>
      </c>
      <c r="AV82" s="3">
        <v>0.27700000000000002</v>
      </c>
      <c r="AW82" s="3">
        <v>0.97499999999999998</v>
      </c>
    </row>
    <row r="83" spans="1:49" x14ac:dyDescent="0.2">
      <c r="A83" s="4" t="s">
        <v>111</v>
      </c>
      <c r="B83" s="4" t="s">
        <v>154</v>
      </c>
      <c r="C83" s="6">
        <v>6.87</v>
      </c>
      <c r="D83" s="6">
        <v>36.4</v>
      </c>
      <c r="E83" s="6">
        <v>47.7</v>
      </c>
      <c r="F83" s="4" t="s">
        <v>0</v>
      </c>
      <c r="G83" s="4" t="s">
        <v>86</v>
      </c>
      <c r="H83" s="4" t="s">
        <v>0</v>
      </c>
      <c r="I83" s="17" t="s">
        <v>328</v>
      </c>
      <c r="J83" s="4" t="s">
        <v>318</v>
      </c>
      <c r="K83" s="4">
        <v>8</v>
      </c>
      <c r="L83" s="3">
        <f>AVERAGE(0.99,1.01)</f>
        <v>1</v>
      </c>
      <c r="M83" s="19">
        <v>23.1</v>
      </c>
      <c r="N83" s="3">
        <v>1.1519999999999999</v>
      </c>
      <c r="O83" s="4" t="s">
        <v>11</v>
      </c>
      <c r="P83" s="34">
        <v>1.0685</v>
      </c>
      <c r="Q83" s="3">
        <v>1500</v>
      </c>
      <c r="R83" s="2" t="s">
        <v>190</v>
      </c>
      <c r="S83" s="2" t="s">
        <v>337</v>
      </c>
      <c r="T83" s="12" t="s">
        <v>145</v>
      </c>
      <c r="U83" s="12" t="s">
        <v>294</v>
      </c>
      <c r="V83" s="10" t="s">
        <v>264</v>
      </c>
      <c r="W83" s="5" t="s">
        <v>259</v>
      </c>
      <c r="X83" s="4">
        <v>1.8660000000000001</v>
      </c>
      <c r="Y83" s="10" t="s">
        <v>114</v>
      </c>
      <c r="Z83" s="4" t="s">
        <v>133</v>
      </c>
      <c r="AA83" s="4" t="s">
        <v>141</v>
      </c>
      <c r="AB83" s="14">
        <v>337</v>
      </c>
      <c r="AC83" s="3">
        <v>905</v>
      </c>
      <c r="AD83" s="4" t="s">
        <v>265</v>
      </c>
      <c r="AE83" s="3">
        <v>4</v>
      </c>
      <c r="AF83" s="3">
        <v>10</v>
      </c>
      <c r="AG83" s="4">
        <v>0</v>
      </c>
      <c r="AH83" s="4">
        <v>44</v>
      </c>
      <c r="AI83" s="4">
        <v>200</v>
      </c>
      <c r="AJ83" s="4" t="s">
        <v>64</v>
      </c>
      <c r="AK83" s="4" t="s">
        <v>0</v>
      </c>
      <c r="AL83" s="4" t="s">
        <v>114</v>
      </c>
      <c r="AM83" s="28" t="s">
        <v>388</v>
      </c>
      <c r="AN83" s="3">
        <v>1.0580000000000001</v>
      </c>
      <c r="AO83" s="3">
        <v>0.41899999999999998</v>
      </c>
      <c r="AP83" s="3">
        <v>0.5</v>
      </c>
      <c r="AQ83" s="3">
        <v>0.38700000000000001</v>
      </c>
      <c r="AR83" s="3">
        <v>0.161</v>
      </c>
      <c r="AS83" s="3">
        <v>0.54800000000000004</v>
      </c>
      <c r="AT83" s="3">
        <v>0.11</v>
      </c>
      <c r="AU83" s="3">
        <v>0.57999999999999996</v>
      </c>
      <c r="AV83" s="3" t="s">
        <v>1</v>
      </c>
      <c r="AW83" s="3">
        <v>0.53600000000000003</v>
      </c>
    </row>
    <row r="84" spans="1:49" x14ac:dyDescent="0.2">
      <c r="A84" s="4" t="s">
        <v>63</v>
      </c>
      <c r="B84" s="4" t="s">
        <v>154</v>
      </c>
      <c r="C84" s="6">
        <v>5.88</v>
      </c>
      <c r="D84" s="6">
        <v>36.4</v>
      </c>
      <c r="E84" s="6">
        <v>47.7</v>
      </c>
      <c r="F84" s="4" t="s">
        <v>0</v>
      </c>
      <c r="G84" s="4" t="s">
        <v>50</v>
      </c>
      <c r="H84" s="4" t="s">
        <v>0</v>
      </c>
      <c r="I84" s="17" t="s">
        <v>328</v>
      </c>
      <c r="J84" s="4" t="s">
        <v>318</v>
      </c>
      <c r="K84" s="4">
        <v>12</v>
      </c>
      <c r="L84" s="3">
        <f>AVERAGE(0.91,0.97)</f>
        <v>0.94</v>
      </c>
      <c r="M84" s="19">
        <v>37.700000000000003</v>
      </c>
      <c r="N84" s="3">
        <v>0.85899999999999999</v>
      </c>
      <c r="O84" s="4" t="s">
        <v>11</v>
      </c>
      <c r="P84" s="33">
        <v>0.21049999999999999</v>
      </c>
      <c r="Q84" s="3">
        <v>1475</v>
      </c>
      <c r="R84" s="2" t="s">
        <v>190</v>
      </c>
      <c r="S84" t="s">
        <v>145</v>
      </c>
      <c r="T84" s="12" t="s">
        <v>145</v>
      </c>
      <c r="U84" s="12" t="s">
        <v>292</v>
      </c>
      <c r="V84" s="10" t="s">
        <v>234</v>
      </c>
      <c r="W84" s="5" t="s">
        <v>257</v>
      </c>
      <c r="X84" s="4">
        <v>1.228</v>
      </c>
      <c r="Y84" s="10" t="s">
        <v>145</v>
      </c>
      <c r="Z84" s="4" t="s">
        <v>134</v>
      </c>
      <c r="AA84" s="4" t="s">
        <v>141</v>
      </c>
      <c r="AB84" s="14">
        <v>323</v>
      </c>
      <c r="AC84" s="3">
        <v>905</v>
      </c>
      <c r="AD84" s="4" t="s">
        <v>380</v>
      </c>
      <c r="AE84" s="3">
        <v>2</v>
      </c>
      <c r="AF84" s="3">
        <v>5</v>
      </c>
      <c r="AG84" s="4">
        <v>0</v>
      </c>
      <c r="AH84" s="4">
        <v>573</v>
      </c>
      <c r="AI84" s="4">
        <v>200</v>
      </c>
      <c r="AJ84" s="4" t="s">
        <v>64</v>
      </c>
      <c r="AK84" s="4" t="s">
        <v>0</v>
      </c>
      <c r="AL84" s="4" t="s">
        <v>114</v>
      </c>
      <c r="AM84" s="28" t="s">
        <v>388</v>
      </c>
      <c r="AN84" s="3">
        <v>1.093</v>
      </c>
      <c r="AO84" s="3">
        <v>0.26600000000000001</v>
      </c>
      <c r="AP84" s="3">
        <v>0.249</v>
      </c>
      <c r="AQ84" s="3">
        <v>0.71499999999999997</v>
      </c>
      <c r="AR84" s="3">
        <v>0.23100000000000001</v>
      </c>
      <c r="AS84" s="3">
        <v>0.94599999999999995</v>
      </c>
      <c r="AT84" s="3">
        <v>0.06</v>
      </c>
      <c r="AU84" s="3">
        <v>0.36</v>
      </c>
      <c r="AV84" s="3">
        <v>0.26100000000000001</v>
      </c>
      <c r="AW84" s="3">
        <v>0.91900000000000004</v>
      </c>
    </row>
    <row r="85" spans="1:49" x14ac:dyDescent="0.2">
      <c r="A85" s="4" t="s">
        <v>111</v>
      </c>
      <c r="B85" s="4" t="s">
        <v>154</v>
      </c>
      <c r="C85" s="6">
        <v>6.87</v>
      </c>
      <c r="D85" s="6">
        <v>36.4</v>
      </c>
      <c r="E85" s="6">
        <v>47.7</v>
      </c>
      <c r="F85" s="4" t="s">
        <v>0</v>
      </c>
      <c r="G85" s="4" t="s">
        <v>86</v>
      </c>
      <c r="H85" s="4" t="s">
        <v>0</v>
      </c>
      <c r="I85" s="17" t="s">
        <v>328</v>
      </c>
      <c r="J85" s="4" t="s">
        <v>318</v>
      </c>
      <c r="K85" s="4">
        <v>4</v>
      </c>
      <c r="L85" s="3">
        <f>AVERAGE(0.92,0.96)</f>
        <v>0.94</v>
      </c>
      <c r="M85" s="19">
        <v>27.5</v>
      </c>
      <c r="N85" s="3">
        <v>1.1519999999999999</v>
      </c>
      <c r="O85" s="4" t="s">
        <v>11</v>
      </c>
      <c r="P85" s="34">
        <v>0.95269999999999999</v>
      </c>
      <c r="Q85" s="3">
        <v>1500</v>
      </c>
      <c r="R85" s="2" t="s">
        <v>190</v>
      </c>
      <c r="S85" s="2" t="s">
        <v>114</v>
      </c>
      <c r="T85" s="12" t="s">
        <v>145</v>
      </c>
      <c r="U85" s="12" t="s">
        <v>294</v>
      </c>
      <c r="V85" s="10" t="s">
        <v>265</v>
      </c>
      <c r="W85" s="5" t="s">
        <v>260</v>
      </c>
      <c r="X85" s="4">
        <v>3.3570000000000002</v>
      </c>
      <c r="Y85" s="10" t="s">
        <v>114</v>
      </c>
      <c r="Z85" s="4" t="s">
        <v>133</v>
      </c>
      <c r="AA85" s="4" t="s">
        <v>141</v>
      </c>
      <c r="AB85" s="4">
        <v>344</v>
      </c>
      <c r="AC85" s="3">
        <v>905</v>
      </c>
      <c r="AD85" s="4" t="s">
        <v>381</v>
      </c>
      <c r="AE85" s="3">
        <v>26</v>
      </c>
      <c r="AF85" s="3">
        <v>1</v>
      </c>
      <c r="AG85" s="4">
        <v>0</v>
      </c>
      <c r="AH85" s="4">
        <v>40</v>
      </c>
      <c r="AI85" s="4">
        <v>200</v>
      </c>
      <c r="AJ85" s="4" t="s">
        <v>64</v>
      </c>
      <c r="AK85" s="4" t="s">
        <v>0</v>
      </c>
      <c r="AL85" s="4" t="s">
        <v>114</v>
      </c>
      <c r="AM85" s="28" t="s">
        <v>388</v>
      </c>
      <c r="AN85" s="3">
        <v>1.0129999999999999</v>
      </c>
      <c r="AO85" s="3">
        <v>0.28299999999999997</v>
      </c>
      <c r="AP85" s="3">
        <v>0.84899999999999998</v>
      </c>
      <c r="AQ85" s="3">
        <v>0.25</v>
      </c>
      <c r="AR85" s="3">
        <v>0.40899999999999997</v>
      </c>
      <c r="AS85" s="3">
        <v>0.65900000000000003</v>
      </c>
      <c r="AT85" s="3">
        <v>0.08</v>
      </c>
      <c r="AU85" s="3">
        <v>0.91</v>
      </c>
      <c r="AV85" s="3">
        <v>0.22500000000000001</v>
      </c>
      <c r="AW85" s="3">
        <v>1.2390000000000001</v>
      </c>
    </row>
    <row r="86" spans="1:49" x14ac:dyDescent="0.2">
      <c r="A86" s="4" t="s">
        <v>111</v>
      </c>
      <c r="B86" s="4" t="s">
        <v>154</v>
      </c>
      <c r="C86" s="6">
        <v>6.87</v>
      </c>
      <c r="D86" s="6">
        <v>36.4</v>
      </c>
      <c r="E86" s="6">
        <v>47.7</v>
      </c>
      <c r="F86" s="4" t="s">
        <v>0</v>
      </c>
      <c r="G86" s="4" t="s">
        <v>86</v>
      </c>
      <c r="H86" s="4" t="s">
        <v>0</v>
      </c>
      <c r="I86" s="17" t="s">
        <v>328</v>
      </c>
      <c r="J86" s="4" t="s">
        <v>318</v>
      </c>
      <c r="K86" s="4">
        <v>12</v>
      </c>
      <c r="L86" s="3">
        <v>1</v>
      </c>
      <c r="M86" s="19">
        <v>37.6</v>
      </c>
      <c r="N86" s="3">
        <v>1.1519999999999999</v>
      </c>
      <c r="O86" s="4" t="s">
        <v>11</v>
      </c>
      <c r="P86" s="33">
        <v>0.80830000000000002</v>
      </c>
      <c r="Q86" s="3">
        <v>1500</v>
      </c>
      <c r="R86" s="2" t="s">
        <v>190</v>
      </c>
      <c r="S86" s="2" t="s">
        <v>337</v>
      </c>
      <c r="T86" s="12" t="s">
        <v>114</v>
      </c>
      <c r="U86" s="12" t="s">
        <v>294</v>
      </c>
      <c r="V86" s="10" t="s">
        <v>265</v>
      </c>
      <c r="W86" s="5" t="s">
        <v>261</v>
      </c>
      <c r="X86" s="4">
        <v>3.444</v>
      </c>
      <c r="Y86" s="10" t="s">
        <v>114</v>
      </c>
      <c r="Z86" s="4" t="s">
        <v>133</v>
      </c>
      <c r="AA86" s="4" t="s">
        <v>141</v>
      </c>
      <c r="AB86" s="4">
        <v>378</v>
      </c>
      <c r="AC86" s="3">
        <v>905</v>
      </c>
      <c r="AD86" s="4" t="s">
        <v>382</v>
      </c>
      <c r="AE86" s="3">
        <v>27</v>
      </c>
      <c r="AF86" s="3">
        <v>30</v>
      </c>
      <c r="AG86" s="4">
        <v>0</v>
      </c>
      <c r="AH86" s="4">
        <v>19</v>
      </c>
      <c r="AI86" s="4">
        <v>200</v>
      </c>
      <c r="AJ86" s="4" t="s">
        <v>64</v>
      </c>
      <c r="AK86" s="4" t="s">
        <v>0</v>
      </c>
      <c r="AL86" s="4" t="s">
        <v>114</v>
      </c>
      <c r="AM86" s="28" t="s">
        <v>388</v>
      </c>
      <c r="AN86" s="3">
        <v>1.04</v>
      </c>
      <c r="AO86" s="3">
        <v>0.30399999999999999</v>
      </c>
      <c r="AP86" s="3">
        <v>0.41899999999999998</v>
      </c>
      <c r="AQ86" s="3">
        <v>0.45600000000000002</v>
      </c>
      <c r="AR86" s="3">
        <v>0.26900000000000002</v>
      </c>
      <c r="AS86" s="3">
        <v>0.72499999999999998</v>
      </c>
      <c r="AT86" s="3">
        <v>0.14000000000000001</v>
      </c>
      <c r="AU86" s="3">
        <v>0.42</v>
      </c>
      <c r="AV86" s="3">
        <v>0.20300000000000001</v>
      </c>
      <c r="AW86" s="3">
        <v>0.93400000000000005</v>
      </c>
    </row>
    <row r="87" spans="1:49" x14ac:dyDescent="0.2">
      <c r="A87" s="4" t="s">
        <v>111</v>
      </c>
      <c r="B87" s="4" t="s">
        <v>154</v>
      </c>
      <c r="C87" s="6">
        <v>6.87</v>
      </c>
      <c r="D87" s="6">
        <v>36.4</v>
      </c>
      <c r="E87" s="6">
        <v>47.7</v>
      </c>
      <c r="F87" s="4" t="s">
        <v>149</v>
      </c>
      <c r="G87" s="4" t="s">
        <v>86</v>
      </c>
      <c r="H87" s="4" t="s">
        <v>0</v>
      </c>
      <c r="I87" s="17" t="s">
        <v>328</v>
      </c>
      <c r="J87" s="4" t="s">
        <v>318</v>
      </c>
      <c r="K87" s="4">
        <v>9</v>
      </c>
      <c r="L87" s="3">
        <v>0.91</v>
      </c>
      <c r="M87" s="19">
        <v>24.3</v>
      </c>
      <c r="N87" s="3">
        <v>1.1519999999999999</v>
      </c>
      <c r="O87" s="4" t="s">
        <v>11</v>
      </c>
      <c r="P87" s="34">
        <v>0.60570000000000002</v>
      </c>
      <c r="Q87" s="3">
        <v>1475</v>
      </c>
      <c r="R87" s="2" t="s">
        <v>190</v>
      </c>
      <c r="S87" s="2" t="s">
        <v>114</v>
      </c>
      <c r="T87" s="12" t="s">
        <v>145</v>
      </c>
      <c r="U87" s="12" t="s">
        <v>295</v>
      </c>
      <c r="V87" s="10" t="s">
        <v>262</v>
      </c>
      <c r="W87" s="5" t="s">
        <v>262</v>
      </c>
      <c r="X87" s="4">
        <v>3.048</v>
      </c>
      <c r="Y87" s="10" t="s">
        <v>114</v>
      </c>
      <c r="Z87" s="4" t="s">
        <v>0</v>
      </c>
      <c r="AA87" s="4" t="s">
        <v>141</v>
      </c>
      <c r="AB87" s="4">
        <v>398</v>
      </c>
      <c r="AC87" s="3">
        <v>905</v>
      </c>
      <c r="AD87" s="4" t="s">
        <v>383</v>
      </c>
      <c r="AE87" s="3">
        <v>47</v>
      </c>
      <c r="AF87" s="3">
        <v>0</v>
      </c>
      <c r="AG87" s="4">
        <v>0</v>
      </c>
      <c r="AH87" s="4">
        <v>15</v>
      </c>
      <c r="AI87" s="4">
        <v>200</v>
      </c>
      <c r="AJ87" s="4" t="s">
        <v>64</v>
      </c>
      <c r="AK87" s="4" t="s">
        <v>0</v>
      </c>
      <c r="AL87" s="4" t="s">
        <v>114</v>
      </c>
      <c r="AM87" s="28" t="s">
        <v>388</v>
      </c>
      <c r="AN87" s="3">
        <v>1.03</v>
      </c>
      <c r="AO87" s="3">
        <v>0.38700000000000001</v>
      </c>
      <c r="AP87" s="3">
        <v>0.629</v>
      </c>
      <c r="AQ87" s="3">
        <v>0.33900000000000002</v>
      </c>
      <c r="AR87" s="3">
        <v>0.22</v>
      </c>
      <c r="AS87" s="3">
        <v>0.55900000000000005</v>
      </c>
      <c r="AT87" s="3" t="s">
        <v>1</v>
      </c>
      <c r="AU87" s="3" t="s">
        <v>1</v>
      </c>
      <c r="AV87" s="3" t="s">
        <v>1</v>
      </c>
      <c r="AW87" s="3" t="s">
        <v>1</v>
      </c>
    </row>
    <row r="88" spans="1:49" x14ac:dyDescent="0.2">
      <c r="A88" s="4" t="s">
        <v>111</v>
      </c>
      <c r="B88" s="4" t="s">
        <v>154</v>
      </c>
      <c r="C88" s="6">
        <v>6.87</v>
      </c>
      <c r="D88" s="6">
        <v>36.4</v>
      </c>
      <c r="E88" s="6">
        <v>47.7</v>
      </c>
      <c r="F88" s="4" t="s">
        <v>0</v>
      </c>
      <c r="G88" s="4" t="s">
        <v>86</v>
      </c>
      <c r="H88" s="4" t="s">
        <v>0</v>
      </c>
      <c r="I88" s="17" t="s">
        <v>328</v>
      </c>
      <c r="J88" s="4" t="s">
        <v>318</v>
      </c>
      <c r="K88" s="4">
        <v>2</v>
      </c>
      <c r="L88" s="3">
        <v>0.91500000000000004</v>
      </c>
      <c r="M88" s="19">
        <v>38.5</v>
      </c>
      <c r="N88" s="3">
        <v>1.1519999999999999</v>
      </c>
      <c r="O88" s="4" t="s">
        <v>11</v>
      </c>
      <c r="P88" s="33">
        <v>0.57499999999999996</v>
      </c>
      <c r="Q88" s="3">
        <v>1475</v>
      </c>
      <c r="R88" s="2" t="s">
        <v>190</v>
      </c>
      <c r="S88" s="2" t="s">
        <v>114</v>
      </c>
      <c r="T88" s="12" t="s">
        <v>145</v>
      </c>
      <c r="U88" s="12" t="s">
        <v>295</v>
      </c>
      <c r="V88" s="10" t="s">
        <v>262</v>
      </c>
      <c r="W88" s="5" t="s">
        <v>262</v>
      </c>
      <c r="X88" s="4">
        <v>3.048</v>
      </c>
      <c r="Y88" s="10" t="s">
        <v>114</v>
      </c>
      <c r="Z88" s="4" t="s">
        <v>0</v>
      </c>
      <c r="AA88" s="4" t="s">
        <v>141</v>
      </c>
      <c r="AB88" s="4">
        <v>398</v>
      </c>
      <c r="AC88" s="3">
        <v>905</v>
      </c>
      <c r="AD88" s="4" t="s">
        <v>383</v>
      </c>
      <c r="AE88" s="3">
        <v>6</v>
      </c>
      <c r="AF88" s="3">
        <v>0</v>
      </c>
      <c r="AG88" s="4">
        <v>0</v>
      </c>
      <c r="AH88" s="4">
        <v>62</v>
      </c>
      <c r="AI88" s="4">
        <v>200</v>
      </c>
      <c r="AJ88" s="4" t="s">
        <v>64</v>
      </c>
      <c r="AK88" s="4" t="s">
        <v>0</v>
      </c>
      <c r="AL88" s="4" t="s">
        <v>114</v>
      </c>
      <c r="AM88" s="28" t="s">
        <v>388</v>
      </c>
      <c r="AN88" s="3">
        <v>0.98</v>
      </c>
      <c r="AO88" s="3">
        <v>0.318</v>
      </c>
      <c r="AP88" s="3">
        <v>0.63900000000000001</v>
      </c>
      <c r="AQ88" s="3">
        <v>0.441</v>
      </c>
      <c r="AR88" s="3">
        <v>0.16200000000000001</v>
      </c>
      <c r="AS88" s="3">
        <v>0.60299999999999998</v>
      </c>
      <c r="AT88" s="3" t="s">
        <v>1</v>
      </c>
      <c r="AU88" s="3" t="s">
        <v>1</v>
      </c>
      <c r="AV88" s="3" t="s">
        <v>1</v>
      </c>
      <c r="AW88" s="3" t="s">
        <v>1</v>
      </c>
    </row>
    <row r="89" spans="1:49" ht="17" thickBot="1" x14ac:dyDescent="0.25">
      <c r="A89" s="4" t="s">
        <v>111</v>
      </c>
      <c r="B89" s="4" t="s">
        <v>154</v>
      </c>
      <c r="C89" s="6">
        <v>6.87</v>
      </c>
      <c r="D89" s="6">
        <v>36.4</v>
      </c>
      <c r="E89" s="6">
        <v>47.7</v>
      </c>
      <c r="F89" s="4" t="s">
        <v>0</v>
      </c>
      <c r="G89" s="4" t="s">
        <v>86</v>
      </c>
      <c r="H89" s="4" t="s">
        <v>0</v>
      </c>
      <c r="I89" s="17" t="s">
        <v>328</v>
      </c>
      <c r="J89" s="4" t="s">
        <v>318</v>
      </c>
      <c r="K89" s="4">
        <v>4</v>
      </c>
      <c r="L89" s="3">
        <f>AVERAGE(1.07,1.14)</f>
        <v>1.105</v>
      </c>
      <c r="M89" s="19">
        <v>23</v>
      </c>
      <c r="N89" s="3">
        <v>1.1519999999999999</v>
      </c>
      <c r="O89" s="4" t="s">
        <v>11</v>
      </c>
      <c r="P89" s="35">
        <v>0.74180000000000001</v>
      </c>
      <c r="Q89" s="3">
        <v>1500</v>
      </c>
      <c r="R89" s="2" t="s">
        <v>190</v>
      </c>
      <c r="S89" s="2" t="s">
        <v>145</v>
      </c>
      <c r="T89" s="12" t="s">
        <v>145</v>
      </c>
      <c r="U89" s="12" t="s">
        <v>294</v>
      </c>
      <c r="V89" s="10" t="s">
        <v>266</v>
      </c>
      <c r="W89" s="5" t="s">
        <v>263</v>
      </c>
      <c r="X89" s="4">
        <v>3.218</v>
      </c>
      <c r="Y89" s="10" t="s">
        <v>114</v>
      </c>
      <c r="Z89" s="4" t="s">
        <v>0</v>
      </c>
      <c r="AA89" s="4" t="s">
        <v>141</v>
      </c>
      <c r="AB89" s="4">
        <v>378</v>
      </c>
      <c r="AC89" s="3">
        <v>905</v>
      </c>
      <c r="AD89" s="4" t="s">
        <v>382</v>
      </c>
      <c r="AE89" s="3">
        <v>12</v>
      </c>
      <c r="AF89" s="3">
        <v>2</v>
      </c>
      <c r="AG89" s="4">
        <v>0</v>
      </c>
      <c r="AH89" s="4">
        <v>76</v>
      </c>
      <c r="AI89" s="4">
        <v>200</v>
      </c>
      <c r="AJ89" s="4" t="s">
        <v>64</v>
      </c>
      <c r="AK89" s="4" t="s">
        <v>0</v>
      </c>
      <c r="AL89" s="4" t="s">
        <v>114</v>
      </c>
      <c r="AM89" s="28" t="s">
        <v>388</v>
      </c>
      <c r="AN89" s="3">
        <v>1.077</v>
      </c>
      <c r="AO89" s="3">
        <v>0.26500000000000001</v>
      </c>
      <c r="AP89" s="3">
        <v>0.25900000000000001</v>
      </c>
      <c r="AQ89" s="3">
        <v>0.65900000000000003</v>
      </c>
      <c r="AR89" s="3">
        <v>0.309</v>
      </c>
      <c r="AS89" s="3">
        <v>0.96799999999999997</v>
      </c>
      <c r="AT89" s="3">
        <v>0.12</v>
      </c>
      <c r="AU89" s="3">
        <v>0.35</v>
      </c>
      <c r="AV89" s="3">
        <v>0.25900000000000001</v>
      </c>
      <c r="AW89" s="3">
        <v>0.96399999999999997</v>
      </c>
    </row>
    <row r="92" spans="1:49" ht="17" x14ac:dyDescent="0.25">
      <c r="T92" s="4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6FBD-CA0E-9D40-A7D6-AB32EDDDD4C9}">
  <dimension ref="A1:AR88"/>
  <sheetViews>
    <sheetView topLeftCell="A29" zoomScaleNormal="100" workbookViewId="0">
      <selection activeCell="A40" sqref="A40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9.5" customWidth="1"/>
    <col min="5" max="5" width="14.5" customWidth="1"/>
    <col min="6" max="6" width="31" customWidth="1"/>
    <col min="7" max="7" width="29" bestFit="1" customWidth="1"/>
    <col min="8" max="8" width="25.33203125" customWidth="1"/>
    <col min="9" max="9" width="56.83203125" bestFit="1" customWidth="1"/>
    <col min="10" max="10" width="24.1640625" bestFit="1" customWidth="1"/>
    <col min="11" max="11" width="36" bestFit="1" customWidth="1"/>
    <col min="12" max="12" width="30" customWidth="1"/>
    <col min="13" max="13" width="33.83203125" bestFit="1" customWidth="1"/>
    <col min="14" max="14" width="36.6640625" customWidth="1"/>
    <col min="15" max="15" width="33.83203125" bestFit="1" customWidth="1"/>
    <col min="16" max="16" width="41.6640625" customWidth="1"/>
    <col min="17" max="17" width="30.5" customWidth="1"/>
    <col min="18" max="18" width="22.6640625" bestFit="1" customWidth="1"/>
    <col min="19" max="19" width="25.5" customWidth="1"/>
    <col min="20" max="20" width="33.83203125" bestFit="1" customWidth="1"/>
    <col min="21" max="21" width="29.1640625" bestFit="1" customWidth="1"/>
    <col min="22" max="22" width="26.6640625" customWidth="1"/>
    <col min="23" max="23" width="17.83203125" customWidth="1"/>
    <col min="24" max="24" width="40.5" customWidth="1"/>
    <col min="25" max="25" width="21.83203125" bestFit="1" customWidth="1"/>
    <col min="26" max="26" width="22.83203125" bestFit="1" customWidth="1"/>
    <col min="27" max="27" width="27.83203125" customWidth="1"/>
    <col min="28" max="28" width="31.6640625" bestFit="1" customWidth="1"/>
    <col min="29" max="29" width="36.1640625" customWidth="1"/>
    <col min="30" max="30" width="33.6640625" bestFit="1" customWidth="1"/>
    <col min="31" max="31" width="36.33203125" bestFit="1" customWidth="1"/>
    <col min="32" max="32" width="25.5" customWidth="1"/>
    <col min="33" max="33" width="39.5" customWidth="1"/>
    <col min="34" max="34" width="26.1640625" customWidth="1"/>
    <col min="35" max="35" width="24.5" customWidth="1"/>
    <col min="36" max="36" width="18" bestFit="1" customWidth="1"/>
    <col min="37" max="37" width="25" customWidth="1"/>
    <col min="38" max="38" width="17.1640625" customWidth="1"/>
    <col min="39" max="39" width="20.5" customWidth="1"/>
    <col min="40" max="40" width="32.1640625" customWidth="1"/>
    <col min="41" max="41" width="27.83203125" customWidth="1"/>
  </cols>
  <sheetData>
    <row r="1" spans="1:44" ht="19" x14ac:dyDescent="0.2">
      <c r="A1" s="29" t="s">
        <v>180</v>
      </c>
      <c r="B1" s="29" t="s">
        <v>153</v>
      </c>
      <c r="C1" s="29" t="s">
        <v>160</v>
      </c>
      <c r="D1" s="29" t="s">
        <v>161</v>
      </c>
      <c r="E1" s="29" t="s">
        <v>162</v>
      </c>
      <c r="F1" s="29" t="s">
        <v>178</v>
      </c>
      <c r="G1" s="29" t="s">
        <v>177</v>
      </c>
      <c r="H1" s="29" t="s">
        <v>179</v>
      </c>
      <c r="I1" s="30" t="s">
        <v>303</v>
      </c>
      <c r="J1" s="31" t="s">
        <v>394</v>
      </c>
      <c r="K1" s="30" t="s">
        <v>284</v>
      </c>
      <c r="L1" s="29" t="s">
        <v>176</v>
      </c>
      <c r="M1" s="29" t="s">
        <v>183</v>
      </c>
      <c r="N1" s="29" t="s">
        <v>424</v>
      </c>
      <c r="O1" s="29" t="s">
        <v>185</v>
      </c>
      <c r="P1" s="29" t="s">
        <v>420</v>
      </c>
      <c r="Q1" s="29" t="s">
        <v>187</v>
      </c>
      <c r="R1" s="29" t="s">
        <v>189</v>
      </c>
      <c r="S1" s="30" t="s">
        <v>396</v>
      </c>
      <c r="T1" s="29" t="s">
        <v>196</v>
      </c>
      <c r="U1" s="30" t="s">
        <v>290</v>
      </c>
      <c r="V1" s="29" t="s">
        <v>197</v>
      </c>
      <c r="W1" s="29" t="s">
        <v>421</v>
      </c>
      <c r="X1" s="30" t="s">
        <v>336</v>
      </c>
      <c r="Y1" s="30" t="s">
        <v>286</v>
      </c>
      <c r="Z1" s="29" t="s">
        <v>335</v>
      </c>
      <c r="AA1" s="29" t="s">
        <v>332</v>
      </c>
      <c r="AB1" s="30" t="s">
        <v>331</v>
      </c>
      <c r="AC1" s="29" t="s">
        <v>419</v>
      </c>
      <c r="AD1" s="29" t="s">
        <v>338</v>
      </c>
      <c r="AE1" s="30" t="s">
        <v>397</v>
      </c>
      <c r="AF1" s="30" t="s">
        <v>285</v>
      </c>
      <c r="AG1" s="30" t="s">
        <v>333</v>
      </c>
      <c r="AH1" s="30" t="s">
        <v>399</v>
      </c>
      <c r="AI1" s="30" t="s">
        <v>401</v>
      </c>
      <c r="AJ1" s="29" t="s">
        <v>389</v>
      </c>
      <c r="AK1" s="29" t="s">
        <v>390</v>
      </c>
      <c r="AL1" s="29" t="s">
        <v>402</v>
      </c>
      <c r="AM1" s="32" t="s">
        <v>391</v>
      </c>
      <c r="AN1" s="27" t="s">
        <v>413</v>
      </c>
      <c r="AO1" s="27" t="s">
        <v>418</v>
      </c>
    </row>
    <row r="2" spans="1:44" x14ac:dyDescent="0.2">
      <c r="A2" s="4" t="s">
        <v>16</v>
      </c>
      <c r="B2" s="4" t="s">
        <v>154</v>
      </c>
      <c r="C2" s="6">
        <v>6.87</v>
      </c>
      <c r="D2" s="6">
        <v>36.4</v>
      </c>
      <c r="E2" s="6">
        <v>47.7</v>
      </c>
      <c r="F2" s="4" t="s">
        <v>0</v>
      </c>
      <c r="G2" s="4" t="s">
        <v>28</v>
      </c>
      <c r="H2" s="4" t="s">
        <v>171</v>
      </c>
      <c r="I2" s="17" t="s">
        <v>324</v>
      </c>
      <c r="J2" s="5" t="s">
        <v>15</v>
      </c>
      <c r="K2" s="4">
        <v>4</v>
      </c>
      <c r="L2" s="3">
        <v>0.70499999999999996</v>
      </c>
      <c r="M2" s="19">
        <v>20.7</v>
      </c>
      <c r="N2" s="3">
        <v>1.3140000000000001</v>
      </c>
      <c r="O2" s="4" t="s">
        <v>11</v>
      </c>
      <c r="P2" s="43">
        <v>1.6857142860000001</v>
      </c>
      <c r="Q2" s="3">
        <v>1475</v>
      </c>
      <c r="R2" s="2" t="s">
        <v>192</v>
      </c>
      <c r="S2" s="2" t="s">
        <v>145</v>
      </c>
      <c r="T2" s="3" t="s">
        <v>145</v>
      </c>
      <c r="U2" s="3" t="s">
        <v>292</v>
      </c>
      <c r="V2" s="4" t="s">
        <v>200</v>
      </c>
      <c r="W2" s="5" t="s">
        <v>200</v>
      </c>
      <c r="X2" s="4">
        <v>1.0740000000000001</v>
      </c>
      <c r="Y2" s="4" t="s">
        <v>145</v>
      </c>
      <c r="Z2" s="4" t="s">
        <v>0</v>
      </c>
      <c r="AA2" s="4" t="s">
        <v>272</v>
      </c>
      <c r="AB2" s="4">
        <v>32</v>
      </c>
      <c r="AC2" s="3">
        <v>900</v>
      </c>
      <c r="AD2" s="4" t="s">
        <v>341</v>
      </c>
      <c r="AE2" s="7">
        <v>0</v>
      </c>
      <c r="AF2" s="7">
        <v>0</v>
      </c>
      <c r="AG2" s="4">
        <v>0</v>
      </c>
      <c r="AH2" s="4">
        <v>12</v>
      </c>
      <c r="AI2" s="4">
        <v>50</v>
      </c>
      <c r="AJ2" s="4" t="s">
        <v>64</v>
      </c>
      <c r="AK2" s="4" t="s">
        <v>0</v>
      </c>
      <c r="AL2" s="4" t="s">
        <v>145</v>
      </c>
      <c r="AM2" s="28" t="s">
        <v>386</v>
      </c>
      <c r="AN2" s="3">
        <v>0.122</v>
      </c>
      <c r="AO2" s="36">
        <v>3.7550999999999999E-3</v>
      </c>
      <c r="AR2" s="36"/>
    </row>
    <row r="3" spans="1:44" x14ac:dyDescent="0.2">
      <c r="A3" s="4" t="s">
        <v>16</v>
      </c>
      <c r="B3" s="4" t="s">
        <v>154</v>
      </c>
      <c r="C3" s="6">
        <v>6.87</v>
      </c>
      <c r="D3" s="6">
        <v>36.4</v>
      </c>
      <c r="E3" s="6">
        <v>47.7</v>
      </c>
      <c r="F3" s="4" t="s">
        <v>0</v>
      </c>
      <c r="G3" s="4" t="s">
        <v>28</v>
      </c>
      <c r="H3" s="4" t="s">
        <v>173</v>
      </c>
      <c r="I3" s="17" t="s">
        <v>324</v>
      </c>
      <c r="J3" s="5" t="s">
        <v>15</v>
      </c>
      <c r="K3" s="4">
        <v>1</v>
      </c>
      <c r="L3" s="3">
        <v>0.81</v>
      </c>
      <c r="M3" s="19">
        <v>27.1</v>
      </c>
      <c r="N3" s="3">
        <v>1.3140000000000001</v>
      </c>
      <c r="O3" s="4" t="s">
        <v>11</v>
      </c>
      <c r="P3" s="4">
        <v>1.7413793099999999</v>
      </c>
      <c r="Q3" s="3">
        <v>1515</v>
      </c>
      <c r="R3" s="2" t="s">
        <v>190</v>
      </c>
      <c r="S3" s="2" t="s">
        <v>145</v>
      </c>
      <c r="T3" s="3" t="s">
        <v>145</v>
      </c>
      <c r="U3" s="3" t="s">
        <v>292</v>
      </c>
      <c r="V3" s="4" t="s">
        <v>201</v>
      </c>
      <c r="W3" s="5" t="s">
        <v>201</v>
      </c>
      <c r="X3" s="4">
        <v>9.7189999999999994</v>
      </c>
      <c r="Y3" s="4" t="s">
        <v>145</v>
      </c>
      <c r="Z3" s="4" t="s">
        <v>0</v>
      </c>
      <c r="AA3" s="4" t="s">
        <v>272</v>
      </c>
      <c r="AB3" s="4">
        <v>41</v>
      </c>
      <c r="AC3" s="3">
        <v>900</v>
      </c>
      <c r="AD3" s="4" t="s">
        <v>342</v>
      </c>
      <c r="AE3" s="7">
        <v>0</v>
      </c>
      <c r="AF3" s="7">
        <v>0</v>
      </c>
      <c r="AG3" s="4">
        <v>0</v>
      </c>
      <c r="AH3" s="4">
        <v>13</v>
      </c>
      <c r="AI3" s="4">
        <v>50</v>
      </c>
      <c r="AJ3" s="4" t="s">
        <v>64</v>
      </c>
      <c r="AK3" s="4" t="s">
        <v>0</v>
      </c>
      <c r="AL3" s="4" t="s">
        <v>145</v>
      </c>
      <c r="AM3" s="28" t="s">
        <v>386</v>
      </c>
      <c r="AN3" s="3">
        <v>0.184</v>
      </c>
      <c r="AO3" s="36">
        <v>4.3E-3</v>
      </c>
      <c r="AR3" s="36"/>
    </row>
    <row r="4" spans="1:44" x14ac:dyDescent="0.2">
      <c r="A4" s="4" t="s">
        <v>16</v>
      </c>
      <c r="B4" s="4" t="s">
        <v>154</v>
      </c>
      <c r="C4" s="6">
        <v>6.87</v>
      </c>
      <c r="D4" s="6">
        <v>36.4</v>
      </c>
      <c r="E4" s="6">
        <v>47.7</v>
      </c>
      <c r="F4" s="4" t="s">
        <v>0</v>
      </c>
      <c r="G4" s="4" t="s">
        <v>28</v>
      </c>
      <c r="H4" s="4" t="s">
        <v>171</v>
      </c>
      <c r="I4" s="17" t="s">
        <v>324</v>
      </c>
      <c r="J4" s="5" t="s">
        <v>15</v>
      </c>
      <c r="K4" s="4">
        <v>5</v>
      </c>
      <c r="L4" s="3">
        <v>0.79500000000000004</v>
      </c>
      <c r="M4" s="19">
        <v>26</v>
      </c>
      <c r="N4" s="3">
        <v>1.3140000000000001</v>
      </c>
      <c r="O4" s="4" t="s">
        <v>11</v>
      </c>
      <c r="P4" s="43">
        <v>1.4328358210000001</v>
      </c>
      <c r="Q4" s="3">
        <v>1475</v>
      </c>
      <c r="R4" s="2" t="s">
        <v>192</v>
      </c>
      <c r="S4" s="2" t="s">
        <v>145</v>
      </c>
      <c r="T4" s="3" t="s">
        <v>145</v>
      </c>
      <c r="U4" s="3" t="s">
        <v>292</v>
      </c>
      <c r="V4" s="4" t="s">
        <v>200</v>
      </c>
      <c r="W4" s="5" t="s">
        <v>200</v>
      </c>
      <c r="X4" s="4">
        <v>1.0740000000000001</v>
      </c>
      <c r="Y4" s="4" t="s">
        <v>145</v>
      </c>
      <c r="Z4" s="4" t="s">
        <v>0</v>
      </c>
      <c r="AA4" s="4" t="s">
        <v>272</v>
      </c>
      <c r="AB4" s="4">
        <v>32</v>
      </c>
      <c r="AC4" s="3">
        <v>900</v>
      </c>
      <c r="AD4" s="4" t="s">
        <v>341</v>
      </c>
      <c r="AE4" s="7">
        <v>0</v>
      </c>
      <c r="AF4" s="7">
        <v>0</v>
      </c>
      <c r="AG4" s="4">
        <v>0</v>
      </c>
      <c r="AH4" s="4">
        <v>54</v>
      </c>
      <c r="AI4" s="4">
        <v>50</v>
      </c>
      <c r="AJ4" s="4" t="s">
        <v>64</v>
      </c>
      <c r="AK4" s="4" t="s">
        <v>0</v>
      </c>
      <c r="AL4" s="4" t="s">
        <v>145</v>
      </c>
      <c r="AM4" s="28" t="s">
        <v>386</v>
      </c>
      <c r="AN4" s="3">
        <v>0.13900000000000001</v>
      </c>
      <c r="AO4" s="36">
        <v>3.6773999999999999E-3</v>
      </c>
      <c r="AR4" s="36"/>
    </row>
    <row r="5" spans="1:44" x14ac:dyDescent="0.2">
      <c r="A5" s="4" t="s">
        <v>4</v>
      </c>
      <c r="B5" s="4" t="s">
        <v>154</v>
      </c>
      <c r="C5" s="6">
        <v>6.8</v>
      </c>
      <c r="D5" s="6">
        <v>36.4</v>
      </c>
      <c r="E5" s="6">
        <v>47.7</v>
      </c>
      <c r="F5" s="4" t="s">
        <v>0</v>
      </c>
      <c r="G5" s="4" t="s">
        <v>28</v>
      </c>
      <c r="H5" s="4" t="s">
        <v>0</v>
      </c>
      <c r="I5" s="17" t="s">
        <v>324</v>
      </c>
      <c r="J5" s="4" t="s">
        <v>306</v>
      </c>
      <c r="K5" s="4">
        <v>2</v>
      </c>
      <c r="L5" s="3">
        <v>1.02</v>
      </c>
      <c r="M5" s="19">
        <v>34.799999999999997</v>
      </c>
      <c r="N5" s="3">
        <v>1.3140000000000001</v>
      </c>
      <c r="O5" s="4" t="s">
        <v>11</v>
      </c>
      <c r="P5" s="4">
        <v>1.434782609</v>
      </c>
      <c r="Q5" s="3">
        <v>1515</v>
      </c>
      <c r="R5" s="2" t="s">
        <v>190</v>
      </c>
      <c r="S5" s="2" t="s">
        <v>145</v>
      </c>
      <c r="T5" s="3" t="s">
        <v>145</v>
      </c>
      <c r="U5" s="3" t="s">
        <v>292</v>
      </c>
      <c r="V5" s="4" t="s">
        <v>203</v>
      </c>
      <c r="W5" s="5" t="s">
        <v>203</v>
      </c>
      <c r="X5" s="4">
        <v>1.524</v>
      </c>
      <c r="Y5" s="4" t="s">
        <v>145</v>
      </c>
      <c r="Z5" s="4" t="s">
        <v>0</v>
      </c>
      <c r="AA5" s="4" t="s">
        <v>272</v>
      </c>
      <c r="AB5" s="4">
        <v>7</v>
      </c>
      <c r="AC5" s="3">
        <v>900</v>
      </c>
      <c r="AD5" s="4" t="s">
        <v>343</v>
      </c>
      <c r="AE5" s="7">
        <v>0</v>
      </c>
      <c r="AF5" s="7">
        <v>0</v>
      </c>
      <c r="AG5" s="4">
        <v>0</v>
      </c>
      <c r="AH5" s="4">
        <v>98</v>
      </c>
      <c r="AI5" s="4">
        <v>50</v>
      </c>
      <c r="AJ5" s="4" t="s">
        <v>64</v>
      </c>
      <c r="AK5" s="4" t="s">
        <v>0</v>
      </c>
      <c r="AL5" s="4" t="s">
        <v>145</v>
      </c>
      <c r="AM5" s="28" t="s">
        <v>386</v>
      </c>
      <c r="AN5" s="3">
        <v>0.152</v>
      </c>
      <c r="AO5" s="36">
        <v>3.8926999999999998E-3</v>
      </c>
      <c r="AR5" s="36"/>
    </row>
    <row r="6" spans="1:44" x14ac:dyDescent="0.2">
      <c r="A6" s="4" t="s">
        <v>16</v>
      </c>
      <c r="B6" s="4" t="s">
        <v>154</v>
      </c>
      <c r="C6" s="6">
        <v>6.87</v>
      </c>
      <c r="D6" s="6">
        <v>36.4</v>
      </c>
      <c r="E6" s="6">
        <v>47.7</v>
      </c>
      <c r="F6" s="4" t="s">
        <v>0</v>
      </c>
      <c r="G6" s="4" t="s">
        <v>28</v>
      </c>
      <c r="H6" s="4" t="s">
        <v>0</v>
      </c>
      <c r="I6" s="17" t="s">
        <v>324</v>
      </c>
      <c r="J6" s="5" t="s">
        <v>15</v>
      </c>
      <c r="K6" s="4">
        <v>1</v>
      </c>
      <c r="L6" s="3">
        <v>1.08</v>
      </c>
      <c r="M6" s="19">
        <v>13.4</v>
      </c>
      <c r="N6" s="3">
        <v>1.3140000000000001</v>
      </c>
      <c r="O6" s="4" t="s">
        <v>11</v>
      </c>
      <c r="P6" s="43">
        <v>1.0874999999999999</v>
      </c>
      <c r="Q6" s="3">
        <v>1500</v>
      </c>
      <c r="R6" s="2" t="s">
        <v>190</v>
      </c>
      <c r="S6" s="2" t="s">
        <v>145</v>
      </c>
      <c r="T6" s="3" t="s">
        <v>145</v>
      </c>
      <c r="U6" s="3" t="s">
        <v>292</v>
      </c>
      <c r="V6" s="4" t="s">
        <v>204</v>
      </c>
      <c r="W6" s="4" t="s">
        <v>204</v>
      </c>
      <c r="X6" s="4">
        <v>5.1559999999999997</v>
      </c>
      <c r="Y6" s="4" t="s">
        <v>145</v>
      </c>
      <c r="Z6" s="4" t="s">
        <v>150</v>
      </c>
      <c r="AA6" s="4" t="s">
        <v>272</v>
      </c>
      <c r="AB6" s="4">
        <v>92</v>
      </c>
      <c r="AC6" s="3">
        <v>900</v>
      </c>
      <c r="AD6" s="4" t="s">
        <v>343</v>
      </c>
      <c r="AE6" s="7">
        <v>0</v>
      </c>
      <c r="AF6" s="7">
        <v>0</v>
      </c>
      <c r="AG6" s="4">
        <v>0</v>
      </c>
      <c r="AH6" s="4">
        <v>24</v>
      </c>
      <c r="AI6" s="4">
        <v>100</v>
      </c>
      <c r="AJ6" s="4" t="s">
        <v>64</v>
      </c>
      <c r="AK6" s="4" t="s">
        <v>0</v>
      </c>
      <c r="AL6" s="4" t="s">
        <v>145</v>
      </c>
      <c r="AM6" s="28" t="s">
        <v>387</v>
      </c>
      <c r="AN6" s="3">
        <v>0.13700000000000001</v>
      </c>
      <c r="AO6" s="36">
        <v>3.8222999999999998E-3</v>
      </c>
      <c r="AR6" s="36"/>
    </row>
    <row r="7" spans="1:44" x14ac:dyDescent="0.2">
      <c r="A7" s="4" t="s">
        <v>16</v>
      </c>
      <c r="B7" s="4" t="s">
        <v>154</v>
      </c>
      <c r="C7" s="6">
        <v>6.87</v>
      </c>
      <c r="D7" s="6">
        <v>36.4</v>
      </c>
      <c r="E7" s="6">
        <v>47.7</v>
      </c>
      <c r="F7" s="4" t="s">
        <v>0</v>
      </c>
      <c r="G7" s="4" t="s">
        <v>28</v>
      </c>
      <c r="H7" s="4" t="s">
        <v>0</v>
      </c>
      <c r="I7" s="17" t="s">
        <v>324</v>
      </c>
      <c r="J7" s="4" t="s">
        <v>307</v>
      </c>
      <c r="K7" s="4">
        <v>2</v>
      </c>
      <c r="L7" s="3">
        <v>0.95</v>
      </c>
      <c r="M7" s="19">
        <v>24</v>
      </c>
      <c r="N7" s="3">
        <v>1.3140000000000001</v>
      </c>
      <c r="O7" s="4" t="s">
        <v>11</v>
      </c>
      <c r="P7" s="4">
        <v>1.9092331769999999</v>
      </c>
      <c r="Q7" s="3">
        <v>1500</v>
      </c>
      <c r="R7" s="2" t="s">
        <v>190</v>
      </c>
      <c r="S7" s="2" t="s">
        <v>145</v>
      </c>
      <c r="T7" s="3" t="s">
        <v>145</v>
      </c>
      <c r="U7" s="3" t="s">
        <v>292</v>
      </c>
      <c r="V7" s="4" t="s">
        <v>205</v>
      </c>
      <c r="W7" s="4" t="s">
        <v>205</v>
      </c>
      <c r="X7" s="4">
        <v>2.48</v>
      </c>
      <c r="Y7" s="4" t="s">
        <v>145</v>
      </c>
      <c r="Z7" s="4" t="s">
        <v>0</v>
      </c>
      <c r="AA7" s="4" t="s">
        <v>272</v>
      </c>
      <c r="AB7" s="37">
        <f>AVERAGE(AB2:AB6,AB9:AB87)</f>
        <v>108.33333333333333</v>
      </c>
      <c r="AC7" s="3">
        <v>900</v>
      </c>
      <c r="AD7" s="4" t="s">
        <v>344</v>
      </c>
      <c r="AE7" s="7">
        <v>1</v>
      </c>
      <c r="AF7" s="7">
        <v>0</v>
      </c>
      <c r="AG7" s="4">
        <v>0</v>
      </c>
      <c r="AH7" s="4">
        <v>25</v>
      </c>
      <c r="AI7" s="4">
        <v>100</v>
      </c>
      <c r="AJ7" s="4" t="s">
        <v>64</v>
      </c>
      <c r="AK7" s="4" t="s">
        <v>0</v>
      </c>
      <c r="AL7" s="4" t="s">
        <v>145</v>
      </c>
      <c r="AM7" s="28" t="s">
        <v>387</v>
      </c>
      <c r="AN7" s="3">
        <v>0.23699999999999999</v>
      </c>
      <c r="AO7" s="36">
        <v>4.6027999999999998E-3</v>
      </c>
      <c r="AR7" s="36"/>
    </row>
    <row r="8" spans="1:44" x14ac:dyDescent="0.2">
      <c r="A8" s="4" t="s">
        <v>4</v>
      </c>
      <c r="B8" s="4" t="s">
        <v>154</v>
      </c>
      <c r="C8" s="6">
        <v>6.8</v>
      </c>
      <c r="D8" s="6">
        <v>36.4</v>
      </c>
      <c r="E8" s="6">
        <v>47.7</v>
      </c>
      <c r="F8" s="4" t="s">
        <v>0</v>
      </c>
      <c r="G8" s="4" t="s">
        <v>28</v>
      </c>
      <c r="H8" s="4" t="s">
        <v>0</v>
      </c>
      <c r="I8" s="17" t="s">
        <v>324</v>
      </c>
      <c r="J8" s="4" t="s">
        <v>306</v>
      </c>
      <c r="K8" s="4">
        <v>2</v>
      </c>
      <c r="L8" s="3">
        <v>1.01</v>
      </c>
      <c r="M8" s="19">
        <v>24.1</v>
      </c>
      <c r="N8" s="3">
        <v>1.3140000000000001</v>
      </c>
      <c r="O8" s="4" t="s">
        <v>45</v>
      </c>
      <c r="P8" s="43">
        <v>1.363636364</v>
      </c>
      <c r="Q8" s="3">
        <v>1515</v>
      </c>
      <c r="R8" s="2" t="s">
        <v>190</v>
      </c>
      <c r="S8" s="2" t="s">
        <v>145</v>
      </c>
      <c r="T8" s="3" t="s">
        <v>145</v>
      </c>
      <c r="U8" s="3" t="s">
        <v>292</v>
      </c>
      <c r="V8" s="4" t="s">
        <v>207</v>
      </c>
      <c r="W8" s="4" t="s">
        <v>207</v>
      </c>
      <c r="X8" s="4">
        <v>1.415</v>
      </c>
      <c r="Y8" s="4" t="s">
        <v>145</v>
      </c>
      <c r="Z8" s="4" t="s">
        <v>0</v>
      </c>
      <c r="AA8" s="4" t="s">
        <v>273</v>
      </c>
      <c r="AB8" s="4">
        <v>77</v>
      </c>
      <c r="AC8" s="3">
        <v>900</v>
      </c>
      <c r="AD8" s="4" t="s">
        <v>345</v>
      </c>
      <c r="AE8" s="7">
        <v>0</v>
      </c>
      <c r="AF8" s="7">
        <v>0</v>
      </c>
      <c r="AG8" s="4">
        <v>0</v>
      </c>
      <c r="AH8" s="4">
        <v>218</v>
      </c>
      <c r="AI8" s="4">
        <v>100</v>
      </c>
      <c r="AJ8" s="4" t="s">
        <v>64</v>
      </c>
      <c r="AK8" s="4" t="s">
        <v>0</v>
      </c>
      <c r="AL8" s="4" t="s">
        <v>145</v>
      </c>
      <c r="AM8" s="28" t="s">
        <v>387</v>
      </c>
      <c r="AN8" s="3">
        <v>0.26300000000000001</v>
      </c>
      <c r="AO8" s="36">
        <v>4.5396999999999998E-3</v>
      </c>
      <c r="AR8" s="36"/>
    </row>
    <row r="9" spans="1:44" x14ac:dyDescent="0.2">
      <c r="A9" s="4" t="s">
        <v>4</v>
      </c>
      <c r="B9" s="4" t="s">
        <v>154</v>
      </c>
      <c r="C9" s="6">
        <v>6.8</v>
      </c>
      <c r="D9" s="6">
        <v>36.4</v>
      </c>
      <c r="E9" s="6">
        <v>47.7</v>
      </c>
      <c r="F9" s="4" t="s">
        <v>0</v>
      </c>
      <c r="G9" s="4" t="s">
        <v>28</v>
      </c>
      <c r="H9" s="4" t="s">
        <v>172</v>
      </c>
      <c r="I9" s="17" t="s">
        <v>324</v>
      </c>
      <c r="J9" s="5" t="s">
        <v>15</v>
      </c>
      <c r="K9" s="4">
        <v>1</v>
      </c>
      <c r="L9" s="3">
        <v>0.99</v>
      </c>
      <c r="M9" s="19">
        <v>16.8</v>
      </c>
      <c r="N9" s="3">
        <v>1.3140000000000001</v>
      </c>
      <c r="O9" s="4" t="s">
        <v>45</v>
      </c>
      <c r="P9" s="4">
        <v>1.1478260870000001</v>
      </c>
      <c r="Q9" s="3">
        <v>1515</v>
      </c>
      <c r="R9" s="2" t="s">
        <v>190</v>
      </c>
      <c r="S9" s="2" t="s">
        <v>145</v>
      </c>
      <c r="T9" s="3" t="s">
        <v>145</v>
      </c>
      <c r="U9" s="3" t="s">
        <v>292</v>
      </c>
      <c r="V9" s="4" t="s">
        <v>208</v>
      </c>
      <c r="W9" s="4" t="s">
        <v>208</v>
      </c>
      <c r="X9" s="4">
        <v>1.59</v>
      </c>
      <c r="Y9" s="4" t="s">
        <v>145</v>
      </c>
      <c r="Z9" s="4" t="s">
        <v>0</v>
      </c>
      <c r="AA9" s="4" t="s">
        <v>273</v>
      </c>
      <c r="AB9" s="4">
        <v>77</v>
      </c>
      <c r="AC9" s="3">
        <v>900</v>
      </c>
      <c r="AD9" s="4" t="s">
        <v>345</v>
      </c>
      <c r="AE9" s="7">
        <v>0</v>
      </c>
      <c r="AF9" s="7">
        <v>0</v>
      </c>
      <c r="AG9" s="4">
        <v>0</v>
      </c>
      <c r="AH9" s="4">
        <v>258</v>
      </c>
      <c r="AI9" s="4">
        <v>100</v>
      </c>
      <c r="AJ9" s="4" t="s">
        <v>64</v>
      </c>
      <c r="AK9" s="4" t="s">
        <v>0</v>
      </c>
      <c r="AL9" s="4" t="s">
        <v>145</v>
      </c>
      <c r="AM9" s="28" t="s">
        <v>387</v>
      </c>
      <c r="AN9" s="3">
        <v>0.21</v>
      </c>
      <c r="AO9" s="36">
        <v>4.2059000000000003E-3</v>
      </c>
      <c r="AR9" s="36"/>
    </row>
    <row r="10" spans="1:44" x14ac:dyDescent="0.2">
      <c r="A10" s="4" t="s">
        <v>16</v>
      </c>
      <c r="B10" s="4" t="s">
        <v>154</v>
      </c>
      <c r="C10" s="6">
        <v>6.87</v>
      </c>
      <c r="D10" s="6">
        <v>36.4</v>
      </c>
      <c r="E10" s="6">
        <v>47.7</v>
      </c>
      <c r="F10" s="4" t="s">
        <v>0</v>
      </c>
      <c r="G10" s="4" t="s">
        <v>44</v>
      </c>
      <c r="H10" s="4" t="s">
        <v>0</v>
      </c>
      <c r="I10" s="17" t="s">
        <v>325</v>
      </c>
      <c r="J10" s="4" t="s">
        <v>308</v>
      </c>
      <c r="K10" s="4">
        <v>2</v>
      </c>
      <c r="L10" s="3">
        <v>0.71499999999999997</v>
      </c>
      <c r="M10" s="19">
        <v>24.2</v>
      </c>
      <c r="N10" s="3">
        <v>0.85899999999999999</v>
      </c>
      <c r="O10" s="4" t="s">
        <v>11</v>
      </c>
      <c r="P10" s="43">
        <v>2.5666666669999998</v>
      </c>
      <c r="Q10" s="3">
        <v>1500</v>
      </c>
      <c r="R10" s="2" t="s">
        <v>190</v>
      </c>
      <c r="S10" s="2" t="s">
        <v>145</v>
      </c>
      <c r="T10" s="3" t="s">
        <v>145</v>
      </c>
      <c r="U10" s="3" t="s">
        <v>292</v>
      </c>
      <c r="V10" s="4" t="s">
        <v>209</v>
      </c>
      <c r="W10" s="5" t="s">
        <v>210</v>
      </c>
      <c r="X10" s="4">
        <v>4.6150000000000002</v>
      </c>
      <c r="Y10" s="4" t="s">
        <v>145</v>
      </c>
      <c r="Z10" s="4" t="s">
        <v>0</v>
      </c>
      <c r="AA10" s="4" t="s">
        <v>272</v>
      </c>
      <c r="AB10" s="4">
        <v>1</v>
      </c>
      <c r="AC10" s="3">
        <v>900</v>
      </c>
      <c r="AD10" s="4" t="s">
        <v>346</v>
      </c>
      <c r="AE10" s="7">
        <v>11</v>
      </c>
      <c r="AF10" s="7">
        <v>3</v>
      </c>
      <c r="AG10" s="4">
        <v>0</v>
      </c>
      <c r="AH10" s="4">
        <v>13</v>
      </c>
      <c r="AI10" s="4">
        <v>100</v>
      </c>
      <c r="AJ10" s="4" t="s">
        <v>64</v>
      </c>
      <c r="AK10" s="4" t="s">
        <v>0</v>
      </c>
      <c r="AL10" s="4" t="s">
        <v>145</v>
      </c>
      <c r="AM10" s="28" t="s">
        <v>387</v>
      </c>
      <c r="AN10" s="3">
        <v>0.193</v>
      </c>
      <c r="AO10" s="36">
        <v>4.3933000000000002E-3</v>
      </c>
      <c r="AR10" s="36"/>
    </row>
    <row r="11" spans="1:44" x14ac:dyDescent="0.2">
      <c r="A11" s="4" t="s">
        <v>16</v>
      </c>
      <c r="B11" s="4" t="s">
        <v>154</v>
      </c>
      <c r="C11" s="6">
        <v>6.87</v>
      </c>
      <c r="D11" s="6">
        <v>36.4</v>
      </c>
      <c r="E11" s="6">
        <v>47.7</v>
      </c>
      <c r="F11" s="4" t="s">
        <v>0</v>
      </c>
      <c r="G11" s="4" t="s">
        <v>50</v>
      </c>
      <c r="H11" s="4" t="s">
        <v>0</v>
      </c>
      <c r="I11" s="17" t="s">
        <v>326</v>
      </c>
      <c r="J11" s="4" t="s">
        <v>29</v>
      </c>
      <c r="K11" s="4">
        <v>3</v>
      </c>
      <c r="L11" s="3">
        <v>0.91</v>
      </c>
      <c r="M11" s="19">
        <v>20.3</v>
      </c>
      <c r="N11" s="3">
        <v>0.85899999999999999</v>
      </c>
      <c r="O11" s="4" t="s">
        <v>11</v>
      </c>
      <c r="P11" s="4">
        <v>2.3684210530000001</v>
      </c>
      <c r="Q11" s="3">
        <v>1500</v>
      </c>
      <c r="R11" s="2" t="s">
        <v>190</v>
      </c>
      <c r="S11" s="2" t="s">
        <v>145</v>
      </c>
      <c r="T11" s="3" t="s">
        <v>145</v>
      </c>
      <c r="U11" s="3" t="s">
        <v>292</v>
      </c>
      <c r="V11" s="4" t="s">
        <v>209</v>
      </c>
      <c r="W11" s="5" t="s">
        <v>210</v>
      </c>
      <c r="X11" s="4">
        <v>4.6150000000000002</v>
      </c>
      <c r="Y11" s="4" t="s">
        <v>145</v>
      </c>
      <c r="Z11" s="4" t="s">
        <v>0</v>
      </c>
      <c r="AA11" s="4" t="s">
        <v>272</v>
      </c>
      <c r="AB11" s="4">
        <v>117</v>
      </c>
      <c r="AC11" s="3">
        <v>900</v>
      </c>
      <c r="AD11" s="4" t="s">
        <v>346</v>
      </c>
      <c r="AE11" s="7">
        <v>11</v>
      </c>
      <c r="AF11" s="7">
        <v>3</v>
      </c>
      <c r="AG11" s="4">
        <v>0</v>
      </c>
      <c r="AH11" s="4">
        <v>27</v>
      </c>
      <c r="AI11" s="4">
        <v>200</v>
      </c>
      <c r="AJ11" s="4" t="s">
        <v>64</v>
      </c>
      <c r="AK11" s="4" t="s">
        <v>0</v>
      </c>
      <c r="AL11" s="4" t="s">
        <v>145</v>
      </c>
      <c r="AM11" s="28" t="s">
        <v>387</v>
      </c>
      <c r="AN11" s="3">
        <v>0.23899999999999999</v>
      </c>
      <c r="AO11" s="36">
        <v>4.5821999999999998E-3</v>
      </c>
      <c r="AR11" s="36"/>
    </row>
    <row r="12" spans="1:44" x14ac:dyDescent="0.2">
      <c r="A12" s="4" t="s">
        <v>16</v>
      </c>
      <c r="B12" s="4" t="s">
        <v>154</v>
      </c>
      <c r="C12" s="6">
        <v>6.87</v>
      </c>
      <c r="D12" s="6">
        <v>36.4</v>
      </c>
      <c r="E12" s="6">
        <v>47.7</v>
      </c>
      <c r="F12" s="4" t="s">
        <v>0</v>
      </c>
      <c r="G12" s="4" t="s">
        <v>28</v>
      </c>
      <c r="H12" s="4" t="s">
        <v>0</v>
      </c>
      <c r="I12" s="17" t="s">
        <v>324</v>
      </c>
      <c r="J12" s="5" t="s">
        <v>15</v>
      </c>
      <c r="K12" s="4">
        <v>3</v>
      </c>
      <c r="L12" s="3">
        <v>0.98</v>
      </c>
      <c r="M12" s="19">
        <v>17.2</v>
      </c>
      <c r="N12" s="3">
        <v>1.3140000000000001</v>
      </c>
      <c r="O12" s="4" t="s">
        <v>11</v>
      </c>
      <c r="P12" s="43">
        <v>0.96886362000000004</v>
      </c>
      <c r="Q12" s="3">
        <v>1500</v>
      </c>
      <c r="R12" s="2" t="s">
        <v>190</v>
      </c>
      <c r="S12" s="2" t="s">
        <v>145</v>
      </c>
      <c r="T12" s="3" t="s">
        <v>145</v>
      </c>
      <c r="U12" s="3" t="s">
        <v>292</v>
      </c>
      <c r="V12" s="4" t="s">
        <v>204</v>
      </c>
      <c r="W12" s="4" t="s">
        <v>204</v>
      </c>
      <c r="X12" s="4">
        <v>5.1559999999999997</v>
      </c>
      <c r="Y12" s="4" t="s">
        <v>145</v>
      </c>
      <c r="Z12" s="4" t="s">
        <v>150</v>
      </c>
      <c r="AA12" s="4" t="s">
        <v>272</v>
      </c>
      <c r="AB12" s="4">
        <v>97</v>
      </c>
      <c r="AC12" s="3">
        <v>900</v>
      </c>
      <c r="AD12" s="4" t="s">
        <v>347</v>
      </c>
      <c r="AE12" s="7">
        <v>0</v>
      </c>
      <c r="AF12" s="7">
        <v>0</v>
      </c>
      <c r="AG12" s="4">
        <v>1</v>
      </c>
      <c r="AH12" s="4">
        <v>112</v>
      </c>
      <c r="AI12" s="4">
        <v>200</v>
      </c>
      <c r="AJ12" s="4" t="s">
        <v>46</v>
      </c>
      <c r="AK12" s="4" t="s">
        <v>0</v>
      </c>
      <c r="AL12" s="4" t="s">
        <v>145</v>
      </c>
      <c r="AM12" s="28" t="s">
        <v>387</v>
      </c>
      <c r="AN12" s="3">
        <v>0.11899999999999999</v>
      </c>
      <c r="AO12" s="36">
        <v>3.4775000000000001E-3</v>
      </c>
      <c r="AR12" s="36"/>
    </row>
    <row r="13" spans="1:44" x14ac:dyDescent="0.2">
      <c r="A13" s="4" t="s">
        <v>16</v>
      </c>
      <c r="B13" s="4" t="s">
        <v>154</v>
      </c>
      <c r="C13" s="6">
        <v>6.87</v>
      </c>
      <c r="D13" s="6">
        <v>36.4</v>
      </c>
      <c r="E13" s="6">
        <v>47.7</v>
      </c>
      <c r="F13" s="4" t="s">
        <v>0</v>
      </c>
      <c r="G13" s="4" t="s">
        <v>28</v>
      </c>
      <c r="H13" s="4" t="s">
        <v>173</v>
      </c>
      <c r="I13" s="17" t="s">
        <v>324</v>
      </c>
      <c r="J13" s="5" t="s">
        <v>15</v>
      </c>
      <c r="K13" s="4">
        <v>3</v>
      </c>
      <c r="L13" s="3">
        <v>0.84499999999999997</v>
      </c>
      <c r="M13" s="19">
        <v>19.7</v>
      </c>
      <c r="N13" s="3">
        <v>1.3140000000000001</v>
      </c>
      <c r="O13" s="4" t="s">
        <v>11</v>
      </c>
      <c r="P13" s="4">
        <v>1.25</v>
      </c>
      <c r="Q13" s="3">
        <v>1515</v>
      </c>
      <c r="R13" s="2" t="s">
        <v>190</v>
      </c>
      <c r="S13" s="2" t="s">
        <v>145</v>
      </c>
      <c r="T13" s="3" t="s">
        <v>145</v>
      </c>
      <c r="U13" s="3" t="s">
        <v>292</v>
      </c>
      <c r="V13" s="4" t="s">
        <v>201</v>
      </c>
      <c r="W13" s="4" t="s">
        <v>201</v>
      </c>
      <c r="X13" s="4">
        <v>9.7189999999999994</v>
      </c>
      <c r="Y13" s="4" t="s">
        <v>145</v>
      </c>
      <c r="Z13" s="4" t="s">
        <v>0</v>
      </c>
      <c r="AA13" s="4" t="s">
        <v>272</v>
      </c>
      <c r="AB13" s="4">
        <v>41</v>
      </c>
      <c r="AC13" s="3">
        <v>900</v>
      </c>
      <c r="AD13" s="4" t="s">
        <v>342</v>
      </c>
      <c r="AE13" s="7">
        <v>0</v>
      </c>
      <c r="AF13" s="7">
        <v>0</v>
      </c>
      <c r="AG13" s="4">
        <v>0</v>
      </c>
      <c r="AH13" s="4">
        <v>181</v>
      </c>
      <c r="AI13" s="4">
        <v>200</v>
      </c>
      <c r="AJ13" s="4" t="s">
        <v>64</v>
      </c>
      <c r="AK13" s="4" t="s">
        <v>0</v>
      </c>
      <c r="AL13" s="4" t="s">
        <v>145</v>
      </c>
      <c r="AM13" s="28" t="s">
        <v>387</v>
      </c>
      <c r="AN13" s="3">
        <v>0.13600000000000001</v>
      </c>
      <c r="AO13" s="36">
        <v>3.7071999999999999E-3</v>
      </c>
      <c r="AR13" s="36"/>
    </row>
    <row r="14" spans="1:44" x14ac:dyDescent="0.2">
      <c r="A14" s="4" t="s">
        <v>16</v>
      </c>
      <c r="B14" s="4" t="s">
        <v>154</v>
      </c>
      <c r="C14" s="6">
        <v>6.87</v>
      </c>
      <c r="D14" s="6">
        <v>36.4</v>
      </c>
      <c r="E14" s="6">
        <v>47.7</v>
      </c>
      <c r="F14" s="4" t="s">
        <v>0</v>
      </c>
      <c r="G14" s="4" t="s">
        <v>28</v>
      </c>
      <c r="H14" s="4" t="s">
        <v>173</v>
      </c>
      <c r="I14" s="17" t="s">
        <v>324</v>
      </c>
      <c r="J14" s="5" t="s">
        <v>15</v>
      </c>
      <c r="K14" s="4">
        <v>2</v>
      </c>
      <c r="L14" s="3">
        <v>0.78</v>
      </c>
      <c r="M14" s="19">
        <v>24.8</v>
      </c>
      <c r="N14" s="3">
        <v>1.3140000000000001</v>
      </c>
      <c r="O14" s="4" t="s">
        <v>11</v>
      </c>
      <c r="P14" s="43">
        <v>1.5625</v>
      </c>
      <c r="Q14" s="3">
        <v>1475</v>
      </c>
      <c r="R14" s="2" t="s">
        <v>192</v>
      </c>
      <c r="S14" s="2" t="s">
        <v>145</v>
      </c>
      <c r="T14" s="3" t="s">
        <v>145</v>
      </c>
      <c r="U14" s="3" t="s">
        <v>292</v>
      </c>
      <c r="V14" s="4" t="s">
        <v>201</v>
      </c>
      <c r="W14" s="4" t="s">
        <v>201</v>
      </c>
      <c r="X14" s="4">
        <v>9.7010000000000005</v>
      </c>
      <c r="Y14" s="4" t="s">
        <v>145</v>
      </c>
      <c r="Z14" s="4" t="s">
        <v>0</v>
      </c>
      <c r="AA14" s="4" t="s">
        <v>272</v>
      </c>
      <c r="AB14" s="4">
        <v>41</v>
      </c>
      <c r="AC14" s="3">
        <v>900</v>
      </c>
      <c r="AD14" s="4" t="s">
        <v>342</v>
      </c>
      <c r="AE14" s="7">
        <v>0</v>
      </c>
      <c r="AF14" s="7">
        <v>0</v>
      </c>
      <c r="AG14" s="4">
        <v>0</v>
      </c>
      <c r="AH14" s="4">
        <v>183</v>
      </c>
      <c r="AI14" s="4">
        <v>200</v>
      </c>
      <c r="AJ14" s="4" t="s">
        <v>64</v>
      </c>
      <c r="AK14" s="4" t="s">
        <v>0</v>
      </c>
      <c r="AL14" s="4" t="s">
        <v>145</v>
      </c>
      <c r="AM14" s="28" t="s">
        <v>387</v>
      </c>
      <c r="AN14" s="3">
        <v>0.13300000000000001</v>
      </c>
      <c r="AO14" s="36">
        <v>3.8478000000000002E-3</v>
      </c>
      <c r="AR14" s="36"/>
    </row>
    <row r="15" spans="1:44" x14ac:dyDescent="0.2">
      <c r="A15" s="4" t="s">
        <v>16</v>
      </c>
      <c r="B15" s="4" t="s">
        <v>154</v>
      </c>
      <c r="C15" s="6">
        <v>6.87</v>
      </c>
      <c r="D15" s="6">
        <v>36.4</v>
      </c>
      <c r="E15" s="6">
        <v>47.7</v>
      </c>
      <c r="F15" s="4" t="s">
        <v>0</v>
      </c>
      <c r="G15" s="4" t="s">
        <v>50</v>
      </c>
      <c r="H15" s="4" t="s">
        <v>0</v>
      </c>
      <c r="I15" s="17" t="s">
        <v>327</v>
      </c>
      <c r="J15" s="5" t="s">
        <v>310</v>
      </c>
      <c r="K15" s="4">
        <v>2</v>
      </c>
      <c r="L15" s="3">
        <v>0.69</v>
      </c>
      <c r="M15" s="19">
        <v>26.4</v>
      </c>
      <c r="N15" s="3">
        <v>0.85899999999999999</v>
      </c>
      <c r="O15" s="4" t="s">
        <v>11</v>
      </c>
      <c r="P15" s="4">
        <v>1.523809524</v>
      </c>
      <c r="Q15" s="3">
        <v>1500</v>
      </c>
      <c r="R15" s="2" t="s">
        <v>190</v>
      </c>
      <c r="S15" s="2" t="s">
        <v>145</v>
      </c>
      <c r="T15" s="3" t="s">
        <v>145</v>
      </c>
      <c r="U15" s="3" t="s">
        <v>292</v>
      </c>
      <c r="V15" s="4" t="s">
        <v>211</v>
      </c>
      <c r="W15" s="4" t="s">
        <v>211</v>
      </c>
      <c r="X15" s="4">
        <v>3.4910000000000001</v>
      </c>
      <c r="Y15" s="4" t="s">
        <v>145</v>
      </c>
      <c r="Z15" s="4" t="s">
        <v>0</v>
      </c>
      <c r="AA15" s="4" t="s">
        <v>272</v>
      </c>
      <c r="AB15" s="4">
        <v>41</v>
      </c>
      <c r="AC15" s="3">
        <v>900</v>
      </c>
      <c r="AD15" s="4" t="s">
        <v>348</v>
      </c>
      <c r="AE15" s="7">
        <v>4</v>
      </c>
      <c r="AF15" s="7">
        <v>0</v>
      </c>
      <c r="AG15" s="4">
        <v>0</v>
      </c>
      <c r="AH15" s="4">
        <v>19</v>
      </c>
      <c r="AI15" s="4">
        <v>200</v>
      </c>
      <c r="AJ15" s="4" t="s">
        <v>46</v>
      </c>
      <c r="AK15" s="4" t="s">
        <v>0</v>
      </c>
      <c r="AL15" s="4" t="s">
        <v>145</v>
      </c>
      <c r="AM15" s="28" t="s">
        <v>387</v>
      </c>
      <c r="AN15" s="3">
        <v>0.214</v>
      </c>
      <c r="AO15" s="36">
        <v>4.3308000000000001E-3</v>
      </c>
      <c r="AR15" s="36"/>
    </row>
    <row r="16" spans="1:44" x14ac:dyDescent="0.2">
      <c r="A16" s="4" t="s">
        <v>16</v>
      </c>
      <c r="B16" s="4" t="s">
        <v>154</v>
      </c>
      <c r="C16" s="6">
        <v>6.87</v>
      </c>
      <c r="D16" s="6">
        <v>36.4</v>
      </c>
      <c r="E16" s="6">
        <v>47.7</v>
      </c>
      <c r="F16" s="4" t="s">
        <v>0</v>
      </c>
      <c r="G16" s="4" t="s">
        <v>50</v>
      </c>
      <c r="H16" s="4" t="s">
        <v>0</v>
      </c>
      <c r="I16" s="17" t="s">
        <v>325</v>
      </c>
      <c r="J16" s="4" t="s">
        <v>309</v>
      </c>
      <c r="K16" s="4">
        <v>1</v>
      </c>
      <c r="L16" s="3">
        <v>0.85</v>
      </c>
      <c r="M16" s="19">
        <v>17.5</v>
      </c>
      <c r="N16" s="3">
        <v>0.85899999999999999</v>
      </c>
      <c r="O16" s="4" t="s">
        <v>11</v>
      </c>
      <c r="P16" s="43">
        <v>1.564516129</v>
      </c>
      <c r="Q16" s="3">
        <v>1500</v>
      </c>
      <c r="R16" s="2" t="s">
        <v>190</v>
      </c>
      <c r="S16" s="2" t="s">
        <v>145</v>
      </c>
      <c r="T16" s="3" t="s">
        <v>145</v>
      </c>
      <c r="U16" s="3" t="s">
        <v>292</v>
      </c>
      <c r="V16" s="4" t="s">
        <v>211</v>
      </c>
      <c r="W16" s="4" t="s">
        <v>211</v>
      </c>
      <c r="X16" s="4">
        <v>3.4910000000000001</v>
      </c>
      <c r="Y16" s="4" t="s">
        <v>145</v>
      </c>
      <c r="Z16" s="4" t="s">
        <v>0</v>
      </c>
      <c r="AA16" s="4" t="s">
        <v>272</v>
      </c>
      <c r="AB16" s="4">
        <v>1</v>
      </c>
      <c r="AC16" s="3">
        <v>900</v>
      </c>
      <c r="AD16" s="4" t="s">
        <v>348</v>
      </c>
      <c r="AE16" s="7">
        <v>4</v>
      </c>
      <c r="AF16" s="7">
        <v>0</v>
      </c>
      <c r="AG16" s="4">
        <v>0</v>
      </c>
      <c r="AH16" s="4">
        <v>19</v>
      </c>
      <c r="AI16" s="4">
        <v>200</v>
      </c>
      <c r="AJ16" s="4" t="s">
        <v>64</v>
      </c>
      <c r="AK16" s="4" t="s">
        <v>0</v>
      </c>
      <c r="AL16" s="4" t="s">
        <v>145</v>
      </c>
      <c r="AM16" s="28" t="s">
        <v>387</v>
      </c>
      <c r="AN16" s="3">
        <v>0.13800000000000001</v>
      </c>
      <c r="AO16" s="36">
        <v>3.9824999999999999E-3</v>
      </c>
      <c r="AR16" s="36"/>
    </row>
    <row r="17" spans="1:44" x14ac:dyDescent="0.2">
      <c r="A17" s="4" t="s">
        <v>16</v>
      </c>
      <c r="B17" s="4" t="s">
        <v>154</v>
      </c>
      <c r="C17" s="6">
        <v>6.87</v>
      </c>
      <c r="D17" s="6">
        <v>36.4</v>
      </c>
      <c r="E17" s="6">
        <v>47.7</v>
      </c>
      <c r="F17" s="4" t="s">
        <v>0</v>
      </c>
      <c r="G17" s="4" t="s">
        <v>50</v>
      </c>
      <c r="H17" s="4" t="s">
        <v>174</v>
      </c>
      <c r="I17" s="17" t="s">
        <v>324</v>
      </c>
      <c r="J17" s="5" t="s">
        <v>15</v>
      </c>
      <c r="K17" s="4">
        <v>6</v>
      </c>
      <c r="L17" s="3">
        <v>1.01</v>
      </c>
      <c r="M17" s="19">
        <v>6.5</v>
      </c>
      <c r="N17" s="3">
        <v>0.85899999999999999</v>
      </c>
      <c r="O17" s="4" t="s">
        <v>11</v>
      </c>
      <c r="P17" s="4">
        <v>1.6666666670000001</v>
      </c>
      <c r="Q17" s="3">
        <v>1500</v>
      </c>
      <c r="R17" s="2" t="s">
        <v>190</v>
      </c>
      <c r="S17" s="2" t="s">
        <v>145</v>
      </c>
      <c r="T17" s="3" t="s">
        <v>145</v>
      </c>
      <c r="U17" s="3" t="s">
        <v>292</v>
      </c>
      <c r="V17" s="4" t="s">
        <v>211</v>
      </c>
      <c r="W17" s="4" t="s">
        <v>211</v>
      </c>
      <c r="X17" s="4">
        <v>3.4910000000000001</v>
      </c>
      <c r="Y17" s="4" t="s">
        <v>145</v>
      </c>
      <c r="Z17" s="4" t="s">
        <v>0</v>
      </c>
      <c r="AA17" s="4" t="s">
        <v>272</v>
      </c>
      <c r="AB17" s="4">
        <v>222</v>
      </c>
      <c r="AC17" s="3">
        <v>900</v>
      </c>
      <c r="AD17" s="4" t="s">
        <v>349</v>
      </c>
      <c r="AE17" s="7">
        <v>4</v>
      </c>
      <c r="AF17" s="7">
        <v>0</v>
      </c>
      <c r="AG17" s="4">
        <v>0</v>
      </c>
      <c r="AH17" s="4">
        <v>23</v>
      </c>
      <c r="AI17" s="4">
        <v>200</v>
      </c>
      <c r="AJ17" s="4" t="s">
        <v>64</v>
      </c>
      <c r="AK17" s="4" t="s">
        <v>0</v>
      </c>
      <c r="AL17" s="4" t="s">
        <v>145</v>
      </c>
      <c r="AM17" s="28" t="s">
        <v>386</v>
      </c>
      <c r="AN17" s="3">
        <v>0.129</v>
      </c>
      <c r="AO17" s="36">
        <v>3.9747000000000003E-3</v>
      </c>
      <c r="AR17" s="36"/>
    </row>
    <row r="18" spans="1:44" x14ac:dyDescent="0.2">
      <c r="A18" s="4" t="s">
        <v>16</v>
      </c>
      <c r="B18" s="4" t="s">
        <v>154</v>
      </c>
      <c r="C18" s="6">
        <v>6.87</v>
      </c>
      <c r="D18" s="6">
        <v>36.4</v>
      </c>
      <c r="E18" s="6">
        <v>47.7</v>
      </c>
      <c r="F18" s="4" t="s">
        <v>0</v>
      </c>
      <c r="G18" s="4" t="s">
        <v>28</v>
      </c>
      <c r="H18" s="4" t="s">
        <v>173</v>
      </c>
      <c r="I18" s="17" t="s">
        <v>324</v>
      </c>
      <c r="J18" s="5" t="s">
        <v>15</v>
      </c>
      <c r="K18" s="4">
        <v>5</v>
      </c>
      <c r="L18" s="3">
        <v>0.755</v>
      </c>
      <c r="M18" s="19">
        <v>3.6</v>
      </c>
      <c r="N18" s="3">
        <v>1.3140000000000001</v>
      </c>
      <c r="O18" s="4" t="s">
        <v>11</v>
      </c>
      <c r="P18" s="43">
        <v>1.387096774</v>
      </c>
      <c r="Q18" s="3">
        <v>1475</v>
      </c>
      <c r="R18" s="2" t="s">
        <v>192</v>
      </c>
      <c r="S18" s="2" t="s">
        <v>145</v>
      </c>
      <c r="T18" s="3" t="s">
        <v>145</v>
      </c>
      <c r="U18" s="3" t="s">
        <v>292</v>
      </c>
      <c r="V18" s="4" t="s">
        <v>201</v>
      </c>
      <c r="W18" s="4" t="s">
        <v>201</v>
      </c>
      <c r="X18" s="4">
        <v>9.7010000000000005</v>
      </c>
      <c r="Y18" s="4" t="s">
        <v>145</v>
      </c>
      <c r="Z18" s="4" t="s">
        <v>0</v>
      </c>
      <c r="AA18" s="4" t="s">
        <v>272</v>
      </c>
      <c r="AB18" s="4">
        <v>222</v>
      </c>
      <c r="AC18" s="3">
        <v>900</v>
      </c>
      <c r="AD18" s="4" t="s">
        <v>349</v>
      </c>
      <c r="AE18" s="7">
        <v>0</v>
      </c>
      <c r="AF18" s="7">
        <v>0</v>
      </c>
      <c r="AG18" s="4">
        <v>0</v>
      </c>
      <c r="AH18" s="4">
        <v>191</v>
      </c>
      <c r="AI18" s="4">
        <v>200</v>
      </c>
      <c r="AJ18" s="4" t="s">
        <v>46</v>
      </c>
      <c r="AK18" s="4" t="s">
        <v>0</v>
      </c>
      <c r="AL18" s="4" t="s">
        <v>145</v>
      </c>
      <c r="AM18" s="28" t="s">
        <v>386</v>
      </c>
      <c r="AN18" s="3">
        <v>9.0999999999999998E-2</v>
      </c>
      <c r="AO18" s="36">
        <v>3.4876E-3</v>
      </c>
      <c r="AR18" s="36"/>
    </row>
    <row r="19" spans="1:44" x14ac:dyDescent="0.2">
      <c r="A19" s="4" t="s">
        <v>16</v>
      </c>
      <c r="B19" s="4" t="s">
        <v>154</v>
      </c>
      <c r="C19" s="6">
        <v>6.87</v>
      </c>
      <c r="D19" s="6">
        <v>36.4</v>
      </c>
      <c r="E19" s="6">
        <v>47.7</v>
      </c>
      <c r="F19" s="4" t="s">
        <v>0</v>
      </c>
      <c r="G19" s="4" t="s">
        <v>50</v>
      </c>
      <c r="H19" s="4" t="s">
        <v>0</v>
      </c>
      <c r="I19" s="17" t="s">
        <v>324</v>
      </c>
      <c r="J19" s="4" t="s">
        <v>312</v>
      </c>
      <c r="K19" s="4">
        <v>4</v>
      </c>
      <c r="L19" s="3">
        <v>1.0149999999999999</v>
      </c>
      <c r="M19" s="19">
        <v>35.299999999999997</v>
      </c>
      <c r="N19" s="3">
        <v>0.85899999999999999</v>
      </c>
      <c r="O19" s="4" t="s">
        <v>11</v>
      </c>
      <c r="P19" s="4">
        <v>1.836065574</v>
      </c>
      <c r="Q19" s="3">
        <v>1500</v>
      </c>
      <c r="R19" s="2" t="s">
        <v>190</v>
      </c>
      <c r="S19" s="2" t="s">
        <v>145</v>
      </c>
      <c r="T19" s="3" t="s">
        <v>145</v>
      </c>
      <c r="U19" s="3" t="s">
        <v>292</v>
      </c>
      <c r="V19" s="4" t="s">
        <v>211</v>
      </c>
      <c r="W19" s="4" t="s">
        <v>211</v>
      </c>
      <c r="X19" s="4">
        <v>3.4910000000000001</v>
      </c>
      <c r="Y19" s="4" t="s">
        <v>145</v>
      </c>
      <c r="Z19" s="4" t="s">
        <v>0</v>
      </c>
      <c r="AA19" s="4" t="s">
        <v>273</v>
      </c>
      <c r="AB19" s="4">
        <v>1</v>
      </c>
      <c r="AC19" s="3">
        <v>900</v>
      </c>
      <c r="AD19" s="4" t="s">
        <v>350</v>
      </c>
      <c r="AE19" s="7">
        <v>4</v>
      </c>
      <c r="AF19" s="7">
        <v>0</v>
      </c>
      <c r="AG19" s="4">
        <v>0</v>
      </c>
      <c r="AH19" s="4">
        <v>25</v>
      </c>
      <c r="AI19" s="4">
        <v>200</v>
      </c>
      <c r="AJ19" s="4" t="s">
        <v>46</v>
      </c>
      <c r="AK19" s="4" t="s">
        <v>0</v>
      </c>
      <c r="AL19" s="4" t="s">
        <v>145</v>
      </c>
      <c r="AM19" s="28" t="s">
        <v>387</v>
      </c>
      <c r="AN19" s="3">
        <v>0.224</v>
      </c>
      <c r="AO19" s="36">
        <v>4.1821999999999996E-3</v>
      </c>
      <c r="AR19" s="36"/>
    </row>
    <row r="20" spans="1:44" x14ac:dyDescent="0.2">
      <c r="A20" s="4" t="s">
        <v>16</v>
      </c>
      <c r="B20" s="4" t="s">
        <v>154</v>
      </c>
      <c r="C20" s="6">
        <v>6.87</v>
      </c>
      <c r="D20" s="6">
        <v>36.4</v>
      </c>
      <c r="E20" s="6">
        <v>47.7</v>
      </c>
      <c r="F20" s="4" t="s">
        <v>0</v>
      </c>
      <c r="G20" s="4" t="s">
        <v>50</v>
      </c>
      <c r="H20" s="4" t="s">
        <v>0</v>
      </c>
      <c r="I20" s="17" t="s">
        <v>324</v>
      </c>
      <c r="J20" s="4" t="s">
        <v>314</v>
      </c>
      <c r="K20" s="4">
        <v>5</v>
      </c>
      <c r="L20" s="3">
        <v>1.0149999999999999</v>
      </c>
      <c r="M20" s="19">
        <v>25.9</v>
      </c>
      <c r="N20" s="3">
        <v>0.85899999999999999</v>
      </c>
      <c r="O20" s="4" t="s">
        <v>11</v>
      </c>
      <c r="P20" s="43">
        <v>1.4852941180000001</v>
      </c>
      <c r="Q20" s="3">
        <v>1500</v>
      </c>
      <c r="R20" s="2" t="s">
        <v>190</v>
      </c>
      <c r="S20" s="2" t="s">
        <v>145</v>
      </c>
      <c r="T20" s="3" t="s">
        <v>145</v>
      </c>
      <c r="U20" s="3" t="s">
        <v>292</v>
      </c>
      <c r="V20" s="4" t="s">
        <v>211</v>
      </c>
      <c r="W20" s="4" t="s">
        <v>211</v>
      </c>
      <c r="X20" s="4">
        <v>3.4910000000000001</v>
      </c>
      <c r="Y20" s="4" t="s">
        <v>145</v>
      </c>
      <c r="Z20" s="4" t="s">
        <v>0</v>
      </c>
      <c r="AA20" s="4" t="s">
        <v>273</v>
      </c>
      <c r="AB20" s="4">
        <v>1</v>
      </c>
      <c r="AC20" s="3">
        <v>900</v>
      </c>
      <c r="AD20" s="4" t="s">
        <v>350</v>
      </c>
      <c r="AE20" s="7">
        <v>4</v>
      </c>
      <c r="AF20" s="7">
        <v>0</v>
      </c>
      <c r="AG20" s="4">
        <v>0</v>
      </c>
      <c r="AH20" s="4">
        <v>26</v>
      </c>
      <c r="AI20" s="4">
        <v>200</v>
      </c>
      <c r="AJ20" s="4" t="s">
        <v>64</v>
      </c>
      <c r="AK20" s="4" t="s">
        <v>0</v>
      </c>
      <c r="AL20" s="4" t="s">
        <v>145</v>
      </c>
      <c r="AM20" s="28" t="s">
        <v>387</v>
      </c>
      <c r="AN20" s="3">
        <v>0.13400000000000001</v>
      </c>
      <c r="AO20" s="36">
        <v>3.7602999999999998E-3</v>
      </c>
      <c r="AR20" s="36"/>
    </row>
    <row r="21" spans="1:44" x14ac:dyDescent="0.2">
      <c r="A21" s="4" t="s">
        <v>16</v>
      </c>
      <c r="B21" s="4" t="s">
        <v>154</v>
      </c>
      <c r="C21" s="6">
        <v>6.87</v>
      </c>
      <c r="D21" s="6">
        <v>36.4</v>
      </c>
      <c r="E21" s="6">
        <v>47.7</v>
      </c>
      <c r="F21" s="4" t="s">
        <v>0</v>
      </c>
      <c r="G21" s="4" t="s">
        <v>50</v>
      </c>
      <c r="H21" s="4" t="s">
        <v>151</v>
      </c>
      <c r="I21" s="17" t="s">
        <v>325</v>
      </c>
      <c r="J21" s="4" t="s">
        <v>308</v>
      </c>
      <c r="K21" s="4">
        <v>9</v>
      </c>
      <c r="L21" s="3">
        <v>0.83</v>
      </c>
      <c r="M21" s="19">
        <v>17</v>
      </c>
      <c r="N21" s="3">
        <v>0.85899999999999999</v>
      </c>
      <c r="O21" s="4" t="s">
        <v>11</v>
      </c>
      <c r="P21" s="4">
        <v>2.5438596489999998</v>
      </c>
      <c r="Q21" s="3">
        <v>1500</v>
      </c>
      <c r="R21" s="2" t="s">
        <v>190</v>
      </c>
      <c r="S21" s="2" t="s">
        <v>145</v>
      </c>
      <c r="T21" s="3" t="s">
        <v>145</v>
      </c>
      <c r="U21" s="3" t="s">
        <v>292</v>
      </c>
      <c r="V21" s="4" t="s">
        <v>209</v>
      </c>
      <c r="W21" s="5" t="s">
        <v>210</v>
      </c>
      <c r="X21" s="4">
        <v>4.6150000000000002</v>
      </c>
      <c r="Y21" s="4" t="s">
        <v>145</v>
      </c>
      <c r="Z21" s="4" t="s">
        <v>0</v>
      </c>
      <c r="AA21" s="4" t="s">
        <v>272</v>
      </c>
      <c r="AB21" s="4">
        <v>41</v>
      </c>
      <c r="AC21" s="3">
        <v>900</v>
      </c>
      <c r="AD21" s="4" t="s">
        <v>351</v>
      </c>
      <c r="AE21" s="7">
        <v>11</v>
      </c>
      <c r="AF21" s="7">
        <v>3</v>
      </c>
      <c r="AG21" s="4">
        <v>0</v>
      </c>
      <c r="AH21" s="4">
        <v>57</v>
      </c>
      <c r="AI21" s="4">
        <v>200</v>
      </c>
      <c r="AJ21" s="4" t="s">
        <v>64</v>
      </c>
      <c r="AK21" s="4" t="s">
        <v>0</v>
      </c>
      <c r="AL21" s="4" t="s">
        <v>145</v>
      </c>
      <c r="AM21" s="28" t="s">
        <v>387</v>
      </c>
      <c r="AN21" s="3">
        <v>0.30199999999999999</v>
      </c>
      <c r="AO21" s="36">
        <v>5.0993000000000002E-3</v>
      </c>
      <c r="AR21" s="36"/>
    </row>
    <row r="22" spans="1:44" x14ac:dyDescent="0.2">
      <c r="A22" s="4" t="s">
        <v>16</v>
      </c>
      <c r="B22" s="4" t="s">
        <v>154</v>
      </c>
      <c r="C22" s="6">
        <v>6.87</v>
      </c>
      <c r="D22" s="6">
        <v>36.4</v>
      </c>
      <c r="E22" s="6">
        <v>47.7</v>
      </c>
      <c r="F22" s="4" t="s">
        <v>0</v>
      </c>
      <c r="G22" s="4" t="s">
        <v>50</v>
      </c>
      <c r="H22" s="4" t="s">
        <v>174</v>
      </c>
      <c r="I22" s="17" t="s">
        <v>325</v>
      </c>
      <c r="J22" s="4" t="s">
        <v>308</v>
      </c>
      <c r="K22" s="4">
        <v>9</v>
      </c>
      <c r="L22" s="3">
        <v>1.02</v>
      </c>
      <c r="M22" s="19">
        <v>21</v>
      </c>
      <c r="N22" s="3">
        <v>0.85899999999999999</v>
      </c>
      <c r="O22" s="4" t="s">
        <v>11</v>
      </c>
      <c r="P22" s="43">
        <v>1.8135593219999999</v>
      </c>
      <c r="Q22" s="3">
        <v>1500</v>
      </c>
      <c r="R22" s="2" t="s">
        <v>190</v>
      </c>
      <c r="S22" s="2" t="s">
        <v>145</v>
      </c>
      <c r="T22" s="3" t="s">
        <v>145</v>
      </c>
      <c r="U22" s="3" t="s">
        <v>292</v>
      </c>
      <c r="V22" s="4" t="s">
        <v>211</v>
      </c>
      <c r="W22" s="4" t="s">
        <v>211</v>
      </c>
      <c r="X22" s="4">
        <v>3.4910000000000001</v>
      </c>
      <c r="Y22" s="4" t="s">
        <v>145</v>
      </c>
      <c r="Z22" s="4" t="s">
        <v>0</v>
      </c>
      <c r="AA22" s="4" t="s">
        <v>272</v>
      </c>
      <c r="AB22" s="4">
        <v>51</v>
      </c>
      <c r="AC22" s="3">
        <v>900</v>
      </c>
      <c r="AD22" s="4" t="s">
        <v>351</v>
      </c>
      <c r="AE22" s="7">
        <v>4</v>
      </c>
      <c r="AF22" s="7">
        <v>0</v>
      </c>
      <c r="AG22" s="4">
        <v>0</v>
      </c>
      <c r="AH22" s="4">
        <v>28</v>
      </c>
      <c r="AI22" s="4">
        <v>200</v>
      </c>
      <c r="AJ22" s="4" t="s">
        <v>46</v>
      </c>
      <c r="AK22" s="4" t="s">
        <v>0</v>
      </c>
      <c r="AL22" s="4" t="s">
        <v>145</v>
      </c>
      <c r="AM22" s="28" t="s">
        <v>387</v>
      </c>
      <c r="AN22" s="3">
        <v>0.30299999999999999</v>
      </c>
      <c r="AO22" s="36">
        <v>5.0312000000000004E-3</v>
      </c>
      <c r="AR22" s="36"/>
    </row>
    <row r="23" spans="1:44" x14ac:dyDescent="0.2">
      <c r="A23" s="4" t="s">
        <v>16</v>
      </c>
      <c r="B23" s="4" t="s">
        <v>154</v>
      </c>
      <c r="C23" s="6">
        <v>6.87</v>
      </c>
      <c r="D23" s="6">
        <v>36.4</v>
      </c>
      <c r="E23" s="6">
        <v>47.7</v>
      </c>
      <c r="F23" s="4" t="s">
        <v>0</v>
      </c>
      <c r="G23" s="4" t="s">
        <v>28</v>
      </c>
      <c r="H23" s="4" t="s">
        <v>171</v>
      </c>
      <c r="I23" s="17" t="s">
        <v>324</v>
      </c>
      <c r="J23" s="4" t="s">
        <v>304</v>
      </c>
      <c r="K23" s="4">
        <v>2</v>
      </c>
      <c r="L23" s="3">
        <v>0.8</v>
      </c>
      <c r="M23" s="19">
        <v>11.5</v>
      </c>
      <c r="N23" s="3">
        <v>1.3140000000000001</v>
      </c>
      <c r="O23" s="4" t="s">
        <v>11</v>
      </c>
      <c r="P23" s="4">
        <v>1.525641026</v>
      </c>
      <c r="Q23" s="3">
        <v>1515</v>
      </c>
      <c r="R23" s="2" t="s">
        <v>190</v>
      </c>
      <c r="S23" s="2" t="s">
        <v>145</v>
      </c>
      <c r="T23" s="3" t="s">
        <v>145</v>
      </c>
      <c r="U23" s="3" t="s">
        <v>292</v>
      </c>
      <c r="V23" s="4" t="s">
        <v>200</v>
      </c>
      <c r="W23" s="5" t="s">
        <v>201</v>
      </c>
      <c r="X23" s="4">
        <v>1.083</v>
      </c>
      <c r="Y23" s="4" t="s">
        <v>145</v>
      </c>
      <c r="Z23" s="4" t="s">
        <v>0</v>
      </c>
      <c r="AA23" s="4" t="s">
        <v>272</v>
      </c>
      <c r="AB23" s="4">
        <v>1</v>
      </c>
      <c r="AC23" s="3">
        <v>900</v>
      </c>
      <c r="AD23" s="4" t="s">
        <v>342</v>
      </c>
      <c r="AE23" s="7">
        <v>0</v>
      </c>
      <c r="AF23" s="7">
        <v>0</v>
      </c>
      <c r="AG23" s="4">
        <v>0</v>
      </c>
      <c r="AH23" s="4">
        <v>201</v>
      </c>
      <c r="AI23" s="4">
        <v>200</v>
      </c>
      <c r="AJ23" s="4" t="s">
        <v>46</v>
      </c>
      <c r="AK23" s="4" t="s">
        <v>0</v>
      </c>
      <c r="AL23" s="4" t="s">
        <v>145</v>
      </c>
      <c r="AM23" s="28" t="s">
        <v>387</v>
      </c>
      <c r="AN23" s="3">
        <v>0.26800000000000002</v>
      </c>
      <c r="AO23" s="36">
        <v>4.8650000000000004E-3</v>
      </c>
      <c r="AR23" s="36"/>
    </row>
    <row r="24" spans="1:44" x14ac:dyDescent="0.2">
      <c r="A24" s="4" t="s">
        <v>4</v>
      </c>
      <c r="B24" s="4" t="s">
        <v>154</v>
      </c>
      <c r="C24" s="6">
        <v>6.8</v>
      </c>
      <c r="D24" s="6">
        <v>36.4</v>
      </c>
      <c r="E24" s="6">
        <v>47.7</v>
      </c>
      <c r="F24" s="4" t="s">
        <v>0</v>
      </c>
      <c r="G24" s="4" t="s">
        <v>28</v>
      </c>
      <c r="H24" s="4" t="s">
        <v>172</v>
      </c>
      <c r="I24" s="17" t="s">
        <v>325</v>
      </c>
      <c r="J24" s="4" t="s">
        <v>15</v>
      </c>
      <c r="K24" s="4">
        <v>4</v>
      </c>
      <c r="L24" s="3">
        <v>0.88500000000000001</v>
      </c>
      <c r="M24" s="19">
        <v>38.6</v>
      </c>
      <c r="N24" s="3">
        <v>1.3140000000000001</v>
      </c>
      <c r="O24" s="4" t="s">
        <v>11</v>
      </c>
      <c r="P24" s="43">
        <v>1.4456521739999999</v>
      </c>
      <c r="Q24" s="3">
        <v>1515</v>
      </c>
      <c r="R24" s="2" t="s">
        <v>190</v>
      </c>
      <c r="S24" s="2" t="s">
        <v>145</v>
      </c>
      <c r="T24" s="3" t="s">
        <v>145</v>
      </c>
      <c r="U24" s="3" t="s">
        <v>292</v>
      </c>
      <c r="V24" s="4" t="s">
        <v>202</v>
      </c>
      <c r="W24" s="4" t="s">
        <v>202</v>
      </c>
      <c r="X24" s="4">
        <v>0.70299999999999996</v>
      </c>
      <c r="Y24" s="4" t="s">
        <v>145</v>
      </c>
      <c r="Z24" s="4" t="s">
        <v>0</v>
      </c>
      <c r="AA24" s="4" t="s">
        <v>272</v>
      </c>
      <c r="AB24" s="4">
        <v>32</v>
      </c>
      <c r="AC24" s="3">
        <v>900</v>
      </c>
      <c r="AD24" s="4" t="s">
        <v>341</v>
      </c>
      <c r="AE24" s="7">
        <v>11</v>
      </c>
      <c r="AF24" s="7">
        <v>0</v>
      </c>
      <c r="AG24" s="4">
        <v>0</v>
      </c>
      <c r="AH24" s="4">
        <v>253</v>
      </c>
      <c r="AI24" s="4">
        <v>200</v>
      </c>
      <c r="AJ24" s="4" t="s">
        <v>64</v>
      </c>
      <c r="AK24" s="4" t="s">
        <v>0</v>
      </c>
      <c r="AL24" s="4" t="s">
        <v>145</v>
      </c>
      <c r="AM24" s="28" t="s">
        <v>386</v>
      </c>
      <c r="AN24" s="3">
        <v>0.151</v>
      </c>
      <c r="AO24" s="36">
        <v>4.0926000000000001E-3</v>
      </c>
      <c r="AR24" s="36"/>
    </row>
    <row r="25" spans="1:44" x14ac:dyDescent="0.2">
      <c r="A25" s="4" t="s">
        <v>4</v>
      </c>
      <c r="B25" s="4" t="s">
        <v>154</v>
      </c>
      <c r="C25" s="6">
        <v>6.8</v>
      </c>
      <c r="D25" s="6">
        <v>36.4</v>
      </c>
      <c r="E25" s="6">
        <v>47.7</v>
      </c>
      <c r="F25" s="4" t="s">
        <v>0</v>
      </c>
      <c r="G25" s="4" t="s">
        <v>28</v>
      </c>
      <c r="H25" s="4" t="s">
        <v>172</v>
      </c>
      <c r="I25" s="17" t="s">
        <v>325</v>
      </c>
      <c r="J25" s="4" t="s">
        <v>308</v>
      </c>
      <c r="K25" s="4">
        <v>4</v>
      </c>
      <c r="L25" s="3">
        <v>1.1100000000000001</v>
      </c>
      <c r="M25" s="19">
        <v>16.7</v>
      </c>
      <c r="N25" s="3">
        <v>1.3140000000000001</v>
      </c>
      <c r="O25" s="4" t="s">
        <v>45</v>
      </c>
      <c r="P25" s="4">
        <v>1.1000000000000001</v>
      </c>
      <c r="Q25" s="3">
        <v>1515</v>
      </c>
      <c r="R25" s="2" t="s">
        <v>190</v>
      </c>
      <c r="S25" s="2" t="s">
        <v>145</v>
      </c>
      <c r="T25" s="3" t="s">
        <v>145</v>
      </c>
      <c r="U25" s="3" t="s">
        <v>292</v>
      </c>
      <c r="V25" s="4" t="s">
        <v>208</v>
      </c>
      <c r="W25" s="4" t="s">
        <v>208</v>
      </c>
      <c r="X25" s="4">
        <v>1.59</v>
      </c>
      <c r="Y25" s="4" t="s">
        <v>145</v>
      </c>
      <c r="Z25" s="4" t="s">
        <v>267</v>
      </c>
      <c r="AA25" s="4" t="s">
        <v>272</v>
      </c>
      <c r="AB25" s="4">
        <v>67</v>
      </c>
      <c r="AC25" s="3">
        <v>900</v>
      </c>
      <c r="AD25" s="4" t="s">
        <v>352</v>
      </c>
      <c r="AE25" s="7">
        <v>0</v>
      </c>
      <c r="AF25" s="7">
        <v>0</v>
      </c>
      <c r="AG25" s="4">
        <v>0</v>
      </c>
      <c r="AH25" s="4">
        <v>348</v>
      </c>
      <c r="AI25" s="4">
        <v>200</v>
      </c>
      <c r="AJ25" s="4" t="s">
        <v>64</v>
      </c>
      <c r="AK25" s="4" t="s">
        <v>0</v>
      </c>
      <c r="AL25" s="4" t="s">
        <v>145</v>
      </c>
      <c r="AM25" s="28" t="s">
        <v>387</v>
      </c>
      <c r="AN25" s="3">
        <v>0.32200000000000001</v>
      </c>
      <c r="AO25" s="36">
        <v>5.2226E-3</v>
      </c>
      <c r="AR25" s="36"/>
    </row>
    <row r="26" spans="1:44" x14ac:dyDescent="0.2">
      <c r="A26" s="4" t="s">
        <v>4</v>
      </c>
      <c r="B26" s="4" t="s">
        <v>154</v>
      </c>
      <c r="C26" s="6">
        <v>6.87</v>
      </c>
      <c r="D26" s="6">
        <v>36.4</v>
      </c>
      <c r="E26" s="6">
        <v>47.7</v>
      </c>
      <c r="F26" s="4" t="s">
        <v>0</v>
      </c>
      <c r="G26" s="4" t="s">
        <v>28</v>
      </c>
      <c r="H26" s="4" t="s">
        <v>0</v>
      </c>
      <c r="I26" s="17" t="s">
        <v>325</v>
      </c>
      <c r="J26" s="4" t="s">
        <v>308</v>
      </c>
      <c r="K26" s="4">
        <v>7</v>
      </c>
      <c r="L26" s="3">
        <v>0.91</v>
      </c>
      <c r="M26" s="19">
        <v>16.7</v>
      </c>
      <c r="N26" s="3">
        <v>1.3140000000000001</v>
      </c>
      <c r="O26" s="4" t="s">
        <v>11</v>
      </c>
      <c r="P26" s="43">
        <v>1.414634146</v>
      </c>
      <c r="Q26" s="3">
        <v>1550</v>
      </c>
      <c r="R26" s="2" t="s">
        <v>190</v>
      </c>
      <c r="S26" s="2" t="s">
        <v>145</v>
      </c>
      <c r="T26" s="3" t="s">
        <v>114</v>
      </c>
      <c r="U26" s="3" t="s">
        <v>292</v>
      </c>
      <c r="V26" s="4" t="s">
        <v>201</v>
      </c>
      <c r="W26" s="5" t="s">
        <v>212</v>
      </c>
      <c r="X26" s="4">
        <v>2.41</v>
      </c>
      <c r="Y26" s="4" t="s">
        <v>145</v>
      </c>
      <c r="Z26" s="4" t="s">
        <v>0</v>
      </c>
      <c r="AA26" s="4" t="s">
        <v>274</v>
      </c>
      <c r="AB26" s="4">
        <v>116</v>
      </c>
      <c r="AC26" s="3">
        <v>900</v>
      </c>
      <c r="AD26" s="4" t="s">
        <v>353</v>
      </c>
      <c r="AE26" s="7">
        <v>0</v>
      </c>
      <c r="AF26" s="7">
        <v>2</v>
      </c>
      <c r="AG26" s="4">
        <v>0</v>
      </c>
      <c r="AH26" s="4">
        <v>262</v>
      </c>
      <c r="AI26" s="4">
        <v>200</v>
      </c>
      <c r="AJ26" s="4" t="s">
        <v>64</v>
      </c>
      <c r="AK26" s="4" t="s">
        <v>0</v>
      </c>
      <c r="AL26" s="4" t="s">
        <v>145</v>
      </c>
      <c r="AM26" s="28" t="s">
        <v>386</v>
      </c>
      <c r="AN26" s="3">
        <v>0.28199999999999997</v>
      </c>
      <c r="AO26" s="36">
        <v>4.9192999999999997E-3</v>
      </c>
      <c r="AR26" s="36"/>
    </row>
    <row r="27" spans="1:44" x14ac:dyDescent="0.2">
      <c r="A27" s="4" t="s">
        <v>138</v>
      </c>
      <c r="B27" s="4" t="s">
        <v>155</v>
      </c>
      <c r="C27" s="6">
        <v>1.268</v>
      </c>
      <c r="D27" s="6">
        <v>36.4</v>
      </c>
      <c r="E27" s="6">
        <v>47.7</v>
      </c>
      <c r="F27" s="4" t="s">
        <v>0</v>
      </c>
      <c r="G27" s="4" t="s">
        <v>50</v>
      </c>
      <c r="H27" s="4" t="s">
        <v>0</v>
      </c>
      <c r="I27" s="17" t="s">
        <v>325</v>
      </c>
      <c r="J27" s="4" t="s">
        <v>308</v>
      </c>
      <c r="K27" s="4">
        <v>7</v>
      </c>
      <c r="L27" s="3">
        <v>0.98</v>
      </c>
      <c r="M27" s="19">
        <v>15.3</v>
      </c>
      <c r="N27" s="3">
        <v>0.85899999999999999</v>
      </c>
      <c r="O27" s="4" t="s">
        <v>11</v>
      </c>
      <c r="P27" s="4">
        <v>1.9929474700000001</v>
      </c>
      <c r="Q27" s="3">
        <v>1475</v>
      </c>
      <c r="R27" s="2" t="s">
        <v>190</v>
      </c>
      <c r="S27" s="2" t="s">
        <v>145</v>
      </c>
      <c r="T27" s="3" t="s">
        <v>145</v>
      </c>
      <c r="U27" s="3" t="s">
        <v>292</v>
      </c>
      <c r="V27" s="4" t="s">
        <v>213</v>
      </c>
      <c r="W27" s="5" t="s">
        <v>214</v>
      </c>
      <c r="X27" s="4">
        <v>3.6739999999999999</v>
      </c>
      <c r="Y27" s="4" t="s">
        <v>145</v>
      </c>
      <c r="Z27" s="4" t="s">
        <v>268</v>
      </c>
      <c r="AA27" s="4" t="s">
        <v>272</v>
      </c>
      <c r="AB27" s="4">
        <v>85</v>
      </c>
      <c r="AC27" s="3">
        <v>900</v>
      </c>
      <c r="AD27" s="4" t="s">
        <v>354</v>
      </c>
      <c r="AE27" s="7">
        <v>1</v>
      </c>
      <c r="AF27" s="7">
        <v>5</v>
      </c>
      <c r="AG27" s="4">
        <v>0</v>
      </c>
      <c r="AH27" s="4">
        <v>51</v>
      </c>
      <c r="AI27" s="4">
        <v>200</v>
      </c>
      <c r="AJ27" s="4" t="s">
        <v>64</v>
      </c>
      <c r="AK27" s="4" t="s">
        <v>0</v>
      </c>
      <c r="AL27" s="4" t="s">
        <v>145</v>
      </c>
      <c r="AM27" s="28" t="s">
        <v>387</v>
      </c>
      <c r="AN27" s="3">
        <v>0.26700000000000002</v>
      </c>
      <c r="AO27" s="36">
        <v>4.5604E-3</v>
      </c>
      <c r="AR27" s="36"/>
    </row>
    <row r="28" spans="1:44" x14ac:dyDescent="0.2">
      <c r="A28" s="4" t="s">
        <v>63</v>
      </c>
      <c r="B28" s="4" t="s">
        <v>154</v>
      </c>
      <c r="C28" s="6">
        <v>5.88</v>
      </c>
      <c r="D28" s="6">
        <v>36.4</v>
      </c>
      <c r="E28" s="6">
        <v>47.7</v>
      </c>
      <c r="F28" s="4" t="s">
        <v>0</v>
      </c>
      <c r="G28" s="4" t="s">
        <v>50</v>
      </c>
      <c r="H28" s="4" t="s">
        <v>0</v>
      </c>
      <c r="I28" s="17" t="s">
        <v>325</v>
      </c>
      <c r="J28" s="4" t="s">
        <v>308</v>
      </c>
      <c r="K28" s="4">
        <v>8</v>
      </c>
      <c r="L28" s="3">
        <v>1</v>
      </c>
      <c r="M28" s="19">
        <v>17.2</v>
      </c>
      <c r="N28" s="3">
        <v>0.85899999999999999</v>
      </c>
      <c r="O28" s="4" t="s">
        <v>11</v>
      </c>
      <c r="P28" s="43">
        <v>1.434782609</v>
      </c>
      <c r="Q28" s="3">
        <v>1500</v>
      </c>
      <c r="R28" s="2" t="s">
        <v>190</v>
      </c>
      <c r="S28" s="2" t="s">
        <v>145</v>
      </c>
      <c r="T28" s="3" t="s">
        <v>145</v>
      </c>
      <c r="U28" s="3" t="s">
        <v>292</v>
      </c>
      <c r="V28" s="4" t="s">
        <v>213</v>
      </c>
      <c r="W28" s="5" t="s">
        <v>215</v>
      </c>
      <c r="X28" s="4">
        <v>1.7450000000000001</v>
      </c>
      <c r="Y28" s="4" t="s">
        <v>145</v>
      </c>
      <c r="Z28" s="4" t="s">
        <v>268</v>
      </c>
      <c r="AA28" s="4" t="s">
        <v>272</v>
      </c>
      <c r="AB28" s="4">
        <v>85</v>
      </c>
      <c r="AC28" s="3">
        <v>900</v>
      </c>
      <c r="AD28" s="4" t="s">
        <v>354</v>
      </c>
      <c r="AE28" s="7">
        <v>25</v>
      </c>
      <c r="AF28" s="7">
        <v>2</v>
      </c>
      <c r="AG28" s="4">
        <v>0</v>
      </c>
      <c r="AH28" s="4">
        <v>59</v>
      </c>
      <c r="AI28" s="4">
        <v>200</v>
      </c>
      <c r="AJ28" s="4" t="s">
        <v>64</v>
      </c>
      <c r="AK28" s="4" t="s">
        <v>0</v>
      </c>
      <c r="AL28" s="4" t="s">
        <v>145</v>
      </c>
      <c r="AM28" s="28" t="s">
        <v>387</v>
      </c>
      <c r="AN28" s="3">
        <v>0.371</v>
      </c>
      <c r="AO28" s="36">
        <v>5.3772999999999998E-3</v>
      </c>
      <c r="AR28" s="36"/>
    </row>
    <row r="29" spans="1:44" x14ac:dyDescent="0.2">
      <c r="A29" s="4" t="s">
        <v>63</v>
      </c>
      <c r="B29" s="4" t="s">
        <v>154</v>
      </c>
      <c r="C29" s="6">
        <v>5.88</v>
      </c>
      <c r="D29" s="6">
        <v>36.4</v>
      </c>
      <c r="E29" s="6">
        <v>47.7</v>
      </c>
      <c r="F29" s="4" t="s">
        <v>0</v>
      </c>
      <c r="G29" s="4" t="s">
        <v>50</v>
      </c>
      <c r="H29" s="4" t="s">
        <v>0</v>
      </c>
      <c r="I29" s="17" t="s">
        <v>325</v>
      </c>
      <c r="J29" s="4" t="s">
        <v>308</v>
      </c>
      <c r="K29" s="4">
        <v>1</v>
      </c>
      <c r="L29" s="3">
        <v>0.97</v>
      </c>
      <c r="M29" s="19">
        <v>18.7</v>
      </c>
      <c r="N29" s="3">
        <v>0.85899999999999999</v>
      </c>
      <c r="O29" s="4" t="s">
        <v>11</v>
      </c>
      <c r="P29" s="4">
        <v>1.463414634</v>
      </c>
      <c r="Q29" s="3">
        <v>1500</v>
      </c>
      <c r="R29" s="2" t="s">
        <v>190</v>
      </c>
      <c r="S29" s="2" t="s">
        <v>145</v>
      </c>
      <c r="T29" s="3" t="s">
        <v>145</v>
      </c>
      <c r="U29" s="3" t="s">
        <v>292</v>
      </c>
      <c r="V29" s="4" t="s">
        <v>216</v>
      </c>
      <c r="W29" s="5" t="s">
        <v>217</v>
      </c>
      <c r="X29" s="4">
        <v>2.5409999999999999</v>
      </c>
      <c r="Y29" s="4" t="s">
        <v>145</v>
      </c>
      <c r="Z29" s="4" t="s">
        <v>269</v>
      </c>
      <c r="AA29" s="4" t="s">
        <v>274</v>
      </c>
      <c r="AB29" s="4">
        <v>144</v>
      </c>
      <c r="AC29" s="3">
        <v>900</v>
      </c>
      <c r="AD29" s="4" t="s">
        <v>355</v>
      </c>
      <c r="AE29" s="7">
        <v>12</v>
      </c>
      <c r="AF29" s="7">
        <v>7</v>
      </c>
      <c r="AG29" s="4">
        <v>0</v>
      </c>
      <c r="AH29" s="4">
        <v>7</v>
      </c>
      <c r="AI29" s="4">
        <v>200</v>
      </c>
      <c r="AJ29" s="4" t="s">
        <v>64</v>
      </c>
      <c r="AK29" s="4" t="s">
        <v>0</v>
      </c>
      <c r="AL29" s="4" t="s">
        <v>145</v>
      </c>
      <c r="AM29" s="28" t="s">
        <v>386</v>
      </c>
      <c r="AN29" s="3">
        <v>0.29899999999999999</v>
      </c>
      <c r="AO29" s="36">
        <v>4.9636000000000003E-3</v>
      </c>
      <c r="AR29" s="36"/>
    </row>
    <row r="30" spans="1:44" x14ac:dyDescent="0.2">
      <c r="A30" s="4" t="s">
        <v>63</v>
      </c>
      <c r="B30" s="4" t="s">
        <v>154</v>
      </c>
      <c r="C30" s="6">
        <v>5.88</v>
      </c>
      <c r="D30" s="6">
        <v>36.4</v>
      </c>
      <c r="E30" s="6">
        <v>47.7</v>
      </c>
      <c r="F30" s="4" t="s">
        <v>0</v>
      </c>
      <c r="G30" s="4" t="s">
        <v>50</v>
      </c>
      <c r="H30" s="4" t="s">
        <v>0</v>
      </c>
      <c r="I30" s="17" t="s">
        <v>325</v>
      </c>
      <c r="J30" s="4" t="s">
        <v>308</v>
      </c>
      <c r="K30" s="4">
        <v>10</v>
      </c>
      <c r="L30" s="3">
        <v>1</v>
      </c>
      <c r="M30" s="19">
        <v>23.5</v>
      </c>
      <c r="N30" s="3">
        <v>0.85899999999999999</v>
      </c>
      <c r="O30" s="4" t="s">
        <v>11</v>
      </c>
      <c r="P30" s="43">
        <v>1.6078431369999999</v>
      </c>
      <c r="Q30" s="3">
        <v>1475</v>
      </c>
      <c r="R30" s="2" t="s">
        <v>190</v>
      </c>
      <c r="S30" s="2" t="s">
        <v>145</v>
      </c>
      <c r="T30" s="3" t="s">
        <v>145</v>
      </c>
      <c r="U30" s="3" t="s">
        <v>292</v>
      </c>
      <c r="V30" s="4" t="s">
        <v>213</v>
      </c>
      <c r="W30" s="5" t="s">
        <v>214</v>
      </c>
      <c r="X30" s="4">
        <v>3.6739999999999999</v>
      </c>
      <c r="Y30" s="4" t="s">
        <v>145</v>
      </c>
      <c r="Z30" s="4" t="s">
        <v>268</v>
      </c>
      <c r="AA30" s="4" t="s">
        <v>274</v>
      </c>
      <c r="AB30" s="4">
        <v>144</v>
      </c>
      <c r="AC30" s="3">
        <v>900</v>
      </c>
      <c r="AD30" s="4" t="s">
        <v>355</v>
      </c>
      <c r="AE30" s="7">
        <v>25</v>
      </c>
      <c r="AF30" s="7">
        <v>5</v>
      </c>
      <c r="AG30" s="4">
        <v>0</v>
      </c>
      <c r="AH30" s="4">
        <v>81</v>
      </c>
      <c r="AI30" s="4">
        <v>200</v>
      </c>
      <c r="AJ30" s="4" t="s">
        <v>64</v>
      </c>
      <c r="AK30" s="4" t="s">
        <v>0</v>
      </c>
      <c r="AL30" s="4" t="s">
        <v>145</v>
      </c>
      <c r="AM30" s="28" t="s">
        <v>386</v>
      </c>
      <c r="AN30" s="3">
        <v>0.27500000000000002</v>
      </c>
      <c r="AO30" s="36">
        <v>4.908E-3</v>
      </c>
      <c r="AR30" s="36"/>
    </row>
    <row r="31" spans="1:44" x14ac:dyDescent="0.2">
      <c r="A31" s="4" t="s">
        <v>138</v>
      </c>
      <c r="B31" s="4" t="s">
        <v>155</v>
      </c>
      <c r="C31" s="6">
        <v>1.268</v>
      </c>
      <c r="D31" s="6">
        <v>36.4</v>
      </c>
      <c r="E31" s="6">
        <v>47.7</v>
      </c>
      <c r="F31" s="4" t="s">
        <v>0</v>
      </c>
      <c r="G31" s="4" t="s">
        <v>50</v>
      </c>
      <c r="H31" s="4" t="s">
        <v>0</v>
      </c>
      <c r="I31" s="17" t="s">
        <v>325</v>
      </c>
      <c r="J31" s="4" t="s">
        <v>308</v>
      </c>
      <c r="K31" s="4">
        <v>10</v>
      </c>
      <c r="L31" s="3">
        <v>0.89</v>
      </c>
      <c r="M31" s="19">
        <v>16.7</v>
      </c>
      <c r="N31" s="3">
        <v>0.85899999999999999</v>
      </c>
      <c r="O31" s="4" t="s">
        <v>11</v>
      </c>
      <c r="P31" s="4">
        <v>1.507246377</v>
      </c>
      <c r="Q31" s="3">
        <v>1500</v>
      </c>
      <c r="R31" s="2" t="s">
        <v>190</v>
      </c>
      <c r="S31" s="2" t="s">
        <v>145</v>
      </c>
      <c r="T31" s="3" t="s">
        <v>145</v>
      </c>
      <c r="U31" s="3" t="s">
        <v>292</v>
      </c>
      <c r="V31" s="4" t="s">
        <v>213</v>
      </c>
      <c r="W31" s="5" t="s">
        <v>215</v>
      </c>
      <c r="X31" s="4">
        <v>1.7450000000000001</v>
      </c>
      <c r="Y31" s="4" t="s">
        <v>145</v>
      </c>
      <c r="Z31" s="4" t="s">
        <v>268</v>
      </c>
      <c r="AA31" s="4" t="s">
        <v>274</v>
      </c>
      <c r="AB31" s="4">
        <v>144</v>
      </c>
      <c r="AC31" s="3">
        <v>900</v>
      </c>
      <c r="AD31" s="4" t="s">
        <v>355</v>
      </c>
      <c r="AE31" s="7">
        <v>1</v>
      </c>
      <c r="AF31" s="7">
        <v>2</v>
      </c>
      <c r="AG31" s="4">
        <v>0</v>
      </c>
      <c r="AH31" s="4">
        <v>91</v>
      </c>
      <c r="AI31" s="4">
        <v>200</v>
      </c>
      <c r="AJ31" s="4" t="s">
        <v>64</v>
      </c>
      <c r="AK31" s="4" t="s">
        <v>0</v>
      </c>
      <c r="AL31" s="4" t="s">
        <v>145</v>
      </c>
      <c r="AM31" s="28" t="s">
        <v>386</v>
      </c>
      <c r="AN31" s="3">
        <v>0.38700000000000001</v>
      </c>
      <c r="AO31" s="36">
        <v>5.9252999999999997E-3</v>
      </c>
      <c r="AR31" s="36"/>
    </row>
    <row r="32" spans="1:44" x14ac:dyDescent="0.2">
      <c r="A32" s="4" t="s">
        <v>63</v>
      </c>
      <c r="B32" s="4" t="s">
        <v>154</v>
      </c>
      <c r="C32" s="6">
        <v>5.88</v>
      </c>
      <c r="D32" s="6">
        <v>36.4</v>
      </c>
      <c r="E32" s="6">
        <v>47.7</v>
      </c>
      <c r="F32" s="4" t="s">
        <v>0</v>
      </c>
      <c r="G32" s="4" t="s">
        <v>50</v>
      </c>
      <c r="H32" s="4" t="s">
        <v>0</v>
      </c>
      <c r="I32" s="17" t="s">
        <v>325</v>
      </c>
      <c r="J32" s="4" t="s">
        <v>308</v>
      </c>
      <c r="K32" s="4">
        <v>9</v>
      </c>
      <c r="L32" s="3">
        <v>1.0349999999999999</v>
      </c>
      <c r="M32" s="19">
        <v>19.600000000000001</v>
      </c>
      <c r="N32" s="3">
        <v>0.85899999999999999</v>
      </c>
      <c r="O32" s="4" t="s">
        <v>11</v>
      </c>
      <c r="P32" s="43">
        <v>1.49122807</v>
      </c>
      <c r="Q32" s="3">
        <v>1475</v>
      </c>
      <c r="R32" s="2" t="s">
        <v>190</v>
      </c>
      <c r="S32" s="2" t="s">
        <v>145</v>
      </c>
      <c r="T32" s="3" t="s">
        <v>145</v>
      </c>
      <c r="U32" s="3" t="s">
        <v>292</v>
      </c>
      <c r="V32" s="4" t="s">
        <v>213</v>
      </c>
      <c r="W32" s="5" t="s">
        <v>214</v>
      </c>
      <c r="X32" s="4">
        <v>3.6739999999999999</v>
      </c>
      <c r="Y32" s="4" t="s">
        <v>145</v>
      </c>
      <c r="Z32" s="4" t="s">
        <v>268</v>
      </c>
      <c r="AA32" s="4" t="s">
        <v>272</v>
      </c>
      <c r="AB32" s="4">
        <v>169</v>
      </c>
      <c r="AC32" s="3">
        <v>900</v>
      </c>
      <c r="AD32" s="4" t="s">
        <v>356</v>
      </c>
      <c r="AE32" s="7">
        <v>25</v>
      </c>
      <c r="AF32" s="7">
        <v>5</v>
      </c>
      <c r="AG32" s="4">
        <v>0</v>
      </c>
      <c r="AH32" s="4">
        <v>98</v>
      </c>
      <c r="AI32" s="4">
        <v>200</v>
      </c>
      <c r="AJ32" s="4" t="s">
        <v>64</v>
      </c>
      <c r="AK32" s="4" t="s">
        <v>0</v>
      </c>
      <c r="AL32" s="4" t="s">
        <v>145</v>
      </c>
      <c r="AM32" s="28" t="s">
        <v>387</v>
      </c>
      <c r="AN32" s="3">
        <v>0.315</v>
      </c>
      <c r="AO32" s="36">
        <v>5.0415E-3</v>
      </c>
      <c r="AR32" s="36"/>
    </row>
    <row r="33" spans="1:44" x14ac:dyDescent="0.2">
      <c r="A33" s="4" t="s">
        <v>138</v>
      </c>
      <c r="B33" s="4" t="s">
        <v>155</v>
      </c>
      <c r="C33" s="6">
        <v>1.268</v>
      </c>
      <c r="D33" s="6">
        <v>36.4</v>
      </c>
      <c r="E33" s="6">
        <v>47.7</v>
      </c>
      <c r="F33" s="4" t="s">
        <v>0</v>
      </c>
      <c r="G33" s="4" t="s">
        <v>50</v>
      </c>
      <c r="H33" s="4" t="s">
        <v>0</v>
      </c>
      <c r="I33" s="17" t="s">
        <v>325</v>
      </c>
      <c r="J33" s="4" t="s">
        <v>308</v>
      </c>
      <c r="K33" s="4">
        <v>6</v>
      </c>
      <c r="L33" s="3">
        <v>0.76</v>
      </c>
      <c r="M33" s="19">
        <v>16.7</v>
      </c>
      <c r="N33" s="3">
        <v>0.85899999999999999</v>
      </c>
      <c r="O33" s="4" t="s">
        <v>11</v>
      </c>
      <c r="P33" s="4">
        <v>1.692307692</v>
      </c>
      <c r="Q33" s="3">
        <v>1500</v>
      </c>
      <c r="R33" s="2" t="s">
        <v>190</v>
      </c>
      <c r="S33" s="2" t="s">
        <v>145</v>
      </c>
      <c r="T33" s="3" t="s">
        <v>145</v>
      </c>
      <c r="U33" s="3" t="s">
        <v>292</v>
      </c>
      <c r="V33" s="4" t="s">
        <v>213</v>
      </c>
      <c r="W33" s="5" t="s">
        <v>215</v>
      </c>
      <c r="X33" s="4">
        <v>1.7450000000000001</v>
      </c>
      <c r="Y33" s="4" t="s">
        <v>145</v>
      </c>
      <c r="Z33" s="4" t="s">
        <v>268</v>
      </c>
      <c r="AA33" s="4" t="s">
        <v>272</v>
      </c>
      <c r="AB33" s="4">
        <v>169</v>
      </c>
      <c r="AC33" s="3">
        <v>900</v>
      </c>
      <c r="AD33" s="4" t="s">
        <v>356</v>
      </c>
      <c r="AE33" s="7">
        <v>1</v>
      </c>
      <c r="AF33" s="7">
        <v>2</v>
      </c>
      <c r="AG33" s="4">
        <v>0</v>
      </c>
      <c r="AH33" s="4">
        <v>108</v>
      </c>
      <c r="AI33" s="4">
        <v>200</v>
      </c>
      <c r="AJ33" s="4" t="s">
        <v>64</v>
      </c>
      <c r="AK33" s="4" t="s">
        <v>0</v>
      </c>
      <c r="AL33" s="4" t="s">
        <v>145</v>
      </c>
      <c r="AM33" s="28" t="s">
        <v>387</v>
      </c>
      <c r="AN33" s="3">
        <v>0.316</v>
      </c>
      <c r="AO33" s="36">
        <v>5.0569999999999999E-3</v>
      </c>
      <c r="AR33" s="36"/>
    </row>
    <row r="34" spans="1:44" x14ac:dyDescent="0.2">
      <c r="A34" s="4" t="s">
        <v>63</v>
      </c>
      <c r="B34" s="4" t="s">
        <v>154</v>
      </c>
      <c r="C34" s="6">
        <v>5.88</v>
      </c>
      <c r="D34" s="6">
        <v>36.4</v>
      </c>
      <c r="E34" s="6">
        <v>47.7</v>
      </c>
      <c r="F34" s="4" t="s">
        <v>0</v>
      </c>
      <c r="G34" s="4" t="s">
        <v>50</v>
      </c>
      <c r="H34" s="4" t="s">
        <v>0</v>
      </c>
      <c r="I34" s="17" t="s">
        <v>325</v>
      </c>
      <c r="J34" s="4" t="s">
        <v>308</v>
      </c>
      <c r="K34" s="4">
        <v>8</v>
      </c>
      <c r="L34" s="3">
        <v>0.99</v>
      </c>
      <c r="M34" s="19">
        <v>4.5</v>
      </c>
      <c r="N34" s="3">
        <v>0.85899999999999999</v>
      </c>
      <c r="O34" s="4" t="s">
        <v>11</v>
      </c>
      <c r="P34" s="43">
        <v>1.525641026</v>
      </c>
      <c r="Q34" s="3">
        <v>1500</v>
      </c>
      <c r="R34" s="2" t="s">
        <v>190</v>
      </c>
      <c r="S34" s="2" t="s">
        <v>145</v>
      </c>
      <c r="T34" s="3" t="s">
        <v>145</v>
      </c>
      <c r="U34" s="3" t="s">
        <v>292</v>
      </c>
      <c r="V34" s="4" t="s">
        <v>216</v>
      </c>
      <c r="W34" s="5" t="s">
        <v>217</v>
      </c>
      <c r="X34" s="4">
        <v>2.637</v>
      </c>
      <c r="Y34" s="4" t="s">
        <v>145</v>
      </c>
      <c r="Z34" s="4" t="s">
        <v>268</v>
      </c>
      <c r="AA34" s="4" t="s">
        <v>274</v>
      </c>
      <c r="AB34" s="4">
        <v>189</v>
      </c>
      <c r="AC34" s="3">
        <v>900</v>
      </c>
      <c r="AD34" s="4" t="s">
        <v>357</v>
      </c>
      <c r="AE34" s="7">
        <v>12</v>
      </c>
      <c r="AF34" s="7">
        <v>11</v>
      </c>
      <c r="AG34" s="4">
        <v>0</v>
      </c>
      <c r="AH34" s="4">
        <v>56</v>
      </c>
      <c r="AI34" s="4">
        <v>200</v>
      </c>
      <c r="AJ34" s="4" t="s">
        <v>64</v>
      </c>
      <c r="AK34" s="4" t="s">
        <v>0</v>
      </c>
      <c r="AL34" s="4" t="s">
        <v>145</v>
      </c>
      <c r="AM34" s="28" t="s">
        <v>386</v>
      </c>
      <c r="AN34" s="3">
        <v>0.23499999999999999</v>
      </c>
      <c r="AO34" s="36">
        <v>4.4025999999999996E-3</v>
      </c>
      <c r="AR34" s="36"/>
    </row>
    <row r="35" spans="1:44" x14ac:dyDescent="0.2">
      <c r="A35" s="4" t="s">
        <v>63</v>
      </c>
      <c r="B35" s="4" t="s">
        <v>154</v>
      </c>
      <c r="C35" s="6">
        <v>5.88</v>
      </c>
      <c r="D35" s="6">
        <v>36.4</v>
      </c>
      <c r="E35" s="6">
        <v>47.7</v>
      </c>
      <c r="F35" s="4" t="s">
        <v>148</v>
      </c>
      <c r="G35" s="4" t="s">
        <v>50</v>
      </c>
      <c r="H35" s="4" t="s">
        <v>0</v>
      </c>
      <c r="I35" s="17" t="s">
        <v>325</v>
      </c>
      <c r="J35" s="4" t="s">
        <v>308</v>
      </c>
      <c r="K35" s="4">
        <v>10</v>
      </c>
      <c r="L35" s="3">
        <v>0.82499999999999996</v>
      </c>
      <c r="M35" s="19">
        <v>15.1</v>
      </c>
      <c r="N35" s="3">
        <v>0.85899999999999999</v>
      </c>
      <c r="O35" s="4" t="s">
        <v>11</v>
      </c>
      <c r="P35" s="4">
        <v>1.1200000000000001</v>
      </c>
      <c r="Q35" s="3">
        <v>1500</v>
      </c>
      <c r="R35" s="2" t="s">
        <v>190</v>
      </c>
      <c r="S35" s="2" t="s">
        <v>145</v>
      </c>
      <c r="T35" s="3" t="s">
        <v>145</v>
      </c>
      <c r="U35" s="3" t="s">
        <v>292</v>
      </c>
      <c r="V35" s="4" t="s">
        <v>218</v>
      </c>
      <c r="W35" s="5" t="s">
        <v>219</v>
      </c>
      <c r="X35" s="4">
        <v>3.5129999999999999</v>
      </c>
      <c r="Y35" s="4" t="s">
        <v>145</v>
      </c>
      <c r="Z35" s="4" t="s">
        <v>0</v>
      </c>
      <c r="AA35" s="4" t="s">
        <v>274</v>
      </c>
      <c r="AB35" s="4">
        <v>193</v>
      </c>
      <c r="AC35" s="3">
        <v>900</v>
      </c>
      <c r="AD35" s="5" t="s">
        <v>358</v>
      </c>
      <c r="AE35" s="7">
        <v>26</v>
      </c>
      <c r="AF35" s="7">
        <v>2</v>
      </c>
      <c r="AG35" s="4">
        <v>0</v>
      </c>
      <c r="AH35" s="4">
        <v>38</v>
      </c>
      <c r="AI35" s="4">
        <v>200</v>
      </c>
      <c r="AJ35" s="4" t="s">
        <v>64</v>
      </c>
      <c r="AK35" s="4" t="s">
        <v>0</v>
      </c>
      <c r="AL35" s="4" t="s">
        <v>145</v>
      </c>
      <c r="AM35" s="28" t="s">
        <v>386</v>
      </c>
      <c r="AN35" s="3">
        <v>0.33100000000000002</v>
      </c>
      <c r="AO35" s="36">
        <v>5.2322000000000002E-3</v>
      </c>
      <c r="AR35" s="36"/>
    </row>
    <row r="36" spans="1:44" x14ac:dyDescent="0.2">
      <c r="A36" s="4" t="s">
        <v>63</v>
      </c>
      <c r="B36" s="4" t="s">
        <v>154</v>
      </c>
      <c r="C36" s="6">
        <v>5.88</v>
      </c>
      <c r="D36" s="6">
        <v>36.4</v>
      </c>
      <c r="E36" s="6">
        <v>47.7</v>
      </c>
      <c r="F36" s="4" t="s">
        <v>148</v>
      </c>
      <c r="G36" s="4" t="s">
        <v>50</v>
      </c>
      <c r="H36" s="4" t="s">
        <v>0</v>
      </c>
      <c r="I36" s="17" t="s">
        <v>328</v>
      </c>
      <c r="J36" s="4" t="s">
        <v>315</v>
      </c>
      <c r="K36" s="4">
        <v>1</v>
      </c>
      <c r="L36" s="3">
        <v>1.0549999999999999</v>
      </c>
      <c r="M36" s="19">
        <v>22.6</v>
      </c>
      <c r="N36" s="3">
        <v>0.85899999999999999</v>
      </c>
      <c r="O36" s="4" t="s">
        <v>11</v>
      </c>
      <c r="P36" s="43">
        <v>1.5109014679999999</v>
      </c>
      <c r="Q36" s="3">
        <v>1475</v>
      </c>
      <c r="R36" s="2" t="s">
        <v>190</v>
      </c>
      <c r="S36" s="2" t="s">
        <v>145</v>
      </c>
      <c r="T36" s="3" t="s">
        <v>145</v>
      </c>
      <c r="U36" s="3" t="s">
        <v>292</v>
      </c>
      <c r="V36" s="4" t="s">
        <v>218</v>
      </c>
      <c r="W36" s="5" t="s">
        <v>220</v>
      </c>
      <c r="X36" s="4">
        <v>3.1789999999999998</v>
      </c>
      <c r="Y36" s="4" t="s">
        <v>145</v>
      </c>
      <c r="Z36" s="4" t="s">
        <v>134</v>
      </c>
      <c r="AA36" s="4" t="s">
        <v>274</v>
      </c>
      <c r="AB36" s="4">
        <v>0</v>
      </c>
      <c r="AC36" s="3">
        <v>900</v>
      </c>
      <c r="AD36" s="4" t="s">
        <v>359</v>
      </c>
      <c r="AE36" s="7">
        <v>26</v>
      </c>
      <c r="AF36" s="7">
        <v>35</v>
      </c>
      <c r="AG36" s="4">
        <v>1</v>
      </c>
      <c r="AH36" s="4">
        <v>24</v>
      </c>
      <c r="AI36" s="4">
        <v>200</v>
      </c>
      <c r="AJ36" s="4" t="s">
        <v>64</v>
      </c>
      <c r="AK36" s="4" t="s">
        <v>0</v>
      </c>
      <c r="AL36" s="4" t="s">
        <v>145</v>
      </c>
      <c r="AM36" s="28" t="s">
        <v>387</v>
      </c>
      <c r="AN36" s="8">
        <v>0.55000000000000004</v>
      </c>
      <c r="AO36" s="36">
        <v>6.8675000000000003E-3</v>
      </c>
      <c r="AR36" s="36"/>
    </row>
    <row r="37" spans="1:44" ht="18" x14ac:dyDescent="0.25">
      <c r="A37" s="4" t="s">
        <v>63</v>
      </c>
      <c r="B37" s="4" t="s">
        <v>154</v>
      </c>
      <c r="C37" s="6">
        <v>5.88</v>
      </c>
      <c r="D37" s="6">
        <v>36.4</v>
      </c>
      <c r="E37" s="6">
        <v>47.7</v>
      </c>
      <c r="F37" s="4" t="s">
        <v>148</v>
      </c>
      <c r="G37" s="4" t="s">
        <v>50</v>
      </c>
      <c r="H37" s="4" t="s">
        <v>147</v>
      </c>
      <c r="I37" s="17" t="s">
        <v>328</v>
      </c>
      <c r="J37" s="4" t="s">
        <v>315</v>
      </c>
      <c r="K37" s="4">
        <v>9</v>
      </c>
      <c r="L37" s="3">
        <v>0.78500000000000003</v>
      </c>
      <c r="M37" s="19">
        <v>22.8</v>
      </c>
      <c r="N37" s="3">
        <v>0.85899999999999999</v>
      </c>
      <c r="O37" s="4" t="s">
        <v>11</v>
      </c>
      <c r="P37" s="4">
        <v>1.3555992139999999</v>
      </c>
      <c r="Q37" s="3">
        <v>1475</v>
      </c>
      <c r="R37" s="2" t="s">
        <v>190</v>
      </c>
      <c r="S37" s="2" t="s">
        <v>145</v>
      </c>
      <c r="T37" s="3" t="s">
        <v>145</v>
      </c>
      <c r="U37" s="3" t="s">
        <v>292</v>
      </c>
      <c r="V37" s="4" t="s">
        <v>218</v>
      </c>
      <c r="W37" s="5" t="s">
        <v>221</v>
      </c>
      <c r="X37" s="4">
        <v>2.7429999999999999</v>
      </c>
      <c r="Y37" s="4" t="s">
        <v>145</v>
      </c>
      <c r="Z37" s="4" t="s">
        <v>0</v>
      </c>
      <c r="AA37" s="4" t="s">
        <v>274</v>
      </c>
      <c r="AB37" s="4">
        <v>18</v>
      </c>
      <c r="AC37" s="3">
        <v>900</v>
      </c>
      <c r="AD37" s="4" t="s">
        <v>360</v>
      </c>
      <c r="AE37" s="7">
        <v>31</v>
      </c>
      <c r="AF37" s="7">
        <v>58</v>
      </c>
      <c r="AG37" s="4">
        <v>0</v>
      </c>
      <c r="AH37" s="4">
        <v>20</v>
      </c>
      <c r="AI37" s="4">
        <v>200</v>
      </c>
      <c r="AJ37" s="4" t="s">
        <v>64</v>
      </c>
      <c r="AK37" s="4" t="s">
        <v>0</v>
      </c>
      <c r="AL37" s="4" t="s">
        <v>114</v>
      </c>
      <c r="AM37" s="28" t="s">
        <v>387</v>
      </c>
      <c r="AN37" s="8">
        <v>0.27</v>
      </c>
      <c r="AO37" s="36">
        <v>4.6468000000000004E-3</v>
      </c>
      <c r="AR37" s="36"/>
    </row>
    <row r="38" spans="1:44" x14ac:dyDescent="0.2">
      <c r="A38" s="4" t="s">
        <v>63</v>
      </c>
      <c r="B38" s="4" t="s">
        <v>154</v>
      </c>
      <c r="C38" s="6">
        <v>5.88</v>
      </c>
      <c r="D38" s="6">
        <v>36.4</v>
      </c>
      <c r="E38" s="6">
        <v>47.7</v>
      </c>
      <c r="F38" s="4" t="s">
        <v>0</v>
      </c>
      <c r="G38" s="4" t="s">
        <v>86</v>
      </c>
      <c r="H38" s="4" t="s">
        <v>0</v>
      </c>
      <c r="I38" s="17" t="s">
        <v>328</v>
      </c>
      <c r="J38" s="4" t="s">
        <v>315</v>
      </c>
      <c r="K38" s="4">
        <v>1</v>
      </c>
      <c r="L38" s="3">
        <v>0.82</v>
      </c>
      <c r="M38" s="19">
        <v>32</v>
      </c>
      <c r="N38" s="3">
        <v>1.1519999999999999</v>
      </c>
      <c r="O38" s="4" t="s">
        <v>11</v>
      </c>
      <c r="P38" s="43">
        <v>1.339915374</v>
      </c>
      <c r="Q38" s="3">
        <v>1500</v>
      </c>
      <c r="R38" s="2" t="s">
        <v>190</v>
      </c>
      <c r="S38" s="2" t="s">
        <v>145</v>
      </c>
      <c r="T38" s="3" t="s">
        <v>145</v>
      </c>
      <c r="U38" s="3" t="s">
        <v>292</v>
      </c>
      <c r="V38" s="4" t="s">
        <v>222</v>
      </c>
      <c r="W38" s="5" t="s">
        <v>223</v>
      </c>
      <c r="X38" s="4">
        <v>1.5780000000000001</v>
      </c>
      <c r="Y38" s="4" t="s">
        <v>114</v>
      </c>
      <c r="Z38" s="4" t="s">
        <v>134</v>
      </c>
      <c r="AA38" s="4" t="s">
        <v>274</v>
      </c>
      <c r="AB38" s="4">
        <v>29</v>
      </c>
      <c r="AC38" s="3">
        <v>900</v>
      </c>
      <c r="AD38" s="4" t="s">
        <v>361</v>
      </c>
      <c r="AE38" s="7">
        <v>2</v>
      </c>
      <c r="AF38" s="7">
        <v>1</v>
      </c>
      <c r="AG38" s="4">
        <v>0</v>
      </c>
      <c r="AH38" s="4">
        <v>15</v>
      </c>
      <c r="AI38" s="4">
        <v>200</v>
      </c>
      <c r="AJ38" s="4" t="s">
        <v>64</v>
      </c>
      <c r="AK38" s="4" t="s">
        <v>0</v>
      </c>
      <c r="AL38" s="4" t="s">
        <v>114</v>
      </c>
      <c r="AM38" s="28" t="s">
        <v>386</v>
      </c>
      <c r="AN38" s="3">
        <v>0.29499999999999998</v>
      </c>
      <c r="AO38" s="36">
        <v>4.9833000000000004E-3</v>
      </c>
      <c r="AR38" s="36"/>
    </row>
    <row r="39" spans="1:44" x14ac:dyDescent="0.2">
      <c r="A39" s="4" t="s">
        <v>63</v>
      </c>
      <c r="B39" s="4" t="s">
        <v>154</v>
      </c>
      <c r="C39" s="6">
        <v>5.88</v>
      </c>
      <c r="D39" s="6">
        <v>36.4</v>
      </c>
      <c r="E39" s="6">
        <v>47.7</v>
      </c>
      <c r="F39" s="4" t="s">
        <v>0</v>
      </c>
      <c r="G39" s="4" t="s">
        <v>86</v>
      </c>
      <c r="H39" s="4" t="s">
        <v>0</v>
      </c>
      <c r="I39" s="17" t="s">
        <v>328</v>
      </c>
      <c r="J39" s="4" t="s">
        <v>315</v>
      </c>
      <c r="K39" s="4">
        <v>1</v>
      </c>
      <c r="L39" s="3">
        <v>0.86</v>
      </c>
      <c r="M39" s="19">
        <v>41.6</v>
      </c>
      <c r="N39" s="3">
        <v>1.1519999999999999</v>
      </c>
      <c r="O39" s="4" t="s">
        <v>11</v>
      </c>
      <c r="P39" s="4">
        <v>3.3761467889999999</v>
      </c>
      <c r="Q39" s="3">
        <v>1475</v>
      </c>
      <c r="R39" s="2" t="s">
        <v>190</v>
      </c>
      <c r="S39" s="2" t="s">
        <v>145</v>
      </c>
      <c r="T39" s="3" t="s">
        <v>145</v>
      </c>
      <c r="U39" s="3" t="s">
        <v>292</v>
      </c>
      <c r="V39" s="4" t="s">
        <v>224</v>
      </c>
      <c r="W39" s="5" t="s">
        <v>225</v>
      </c>
      <c r="X39" s="4">
        <v>1.27</v>
      </c>
      <c r="Y39" s="4" t="s">
        <v>114</v>
      </c>
      <c r="Z39" s="4" t="s">
        <v>134</v>
      </c>
      <c r="AA39" s="4" t="s">
        <v>274</v>
      </c>
      <c r="AB39" s="4">
        <v>37</v>
      </c>
      <c r="AC39" s="3">
        <v>900</v>
      </c>
      <c r="AD39" s="4" t="s">
        <v>362</v>
      </c>
      <c r="AE39" s="7">
        <v>1</v>
      </c>
      <c r="AF39" s="7">
        <v>2</v>
      </c>
      <c r="AG39" s="4">
        <v>0</v>
      </c>
      <c r="AH39" s="4">
        <v>13</v>
      </c>
      <c r="AI39" s="4">
        <v>200</v>
      </c>
      <c r="AJ39" s="4" t="s">
        <v>64</v>
      </c>
      <c r="AK39" s="4" t="s">
        <v>0</v>
      </c>
      <c r="AL39" s="4" t="s">
        <v>114</v>
      </c>
      <c r="AM39" s="28" t="s">
        <v>387</v>
      </c>
      <c r="AN39" s="3">
        <v>0.36199999999999999</v>
      </c>
      <c r="AO39" s="36">
        <v>5.4821999999999996E-3</v>
      </c>
      <c r="AR39" s="36"/>
    </row>
    <row r="40" spans="1:44" x14ac:dyDescent="0.2">
      <c r="A40" s="4" t="s">
        <v>63</v>
      </c>
      <c r="B40" s="4" t="s">
        <v>154</v>
      </c>
      <c r="C40" s="6">
        <v>5.88</v>
      </c>
      <c r="D40" s="6">
        <v>36.4</v>
      </c>
      <c r="E40" s="6">
        <v>47.7</v>
      </c>
      <c r="F40" s="4" t="s">
        <v>0</v>
      </c>
      <c r="G40" s="4" t="s">
        <v>86</v>
      </c>
      <c r="H40" s="4" t="s">
        <v>0</v>
      </c>
      <c r="I40" s="17" t="s">
        <v>328</v>
      </c>
      <c r="J40" s="5" t="s">
        <v>316</v>
      </c>
      <c r="K40" s="4">
        <v>2</v>
      </c>
      <c r="L40" s="3">
        <v>1.0049999999999999</v>
      </c>
      <c r="M40" s="19">
        <v>25.8</v>
      </c>
      <c r="N40" s="3">
        <v>1.1519999999999999</v>
      </c>
      <c r="O40" s="4" t="s">
        <v>11</v>
      </c>
      <c r="P40" s="43">
        <v>3.0755064459999999</v>
      </c>
      <c r="Q40" s="3">
        <v>1475</v>
      </c>
      <c r="R40" s="2" t="s">
        <v>190</v>
      </c>
      <c r="S40" s="2" t="s">
        <v>145</v>
      </c>
      <c r="T40" s="3" t="s">
        <v>145</v>
      </c>
      <c r="U40" s="3" t="s">
        <v>292</v>
      </c>
      <c r="V40" s="4" t="s">
        <v>224</v>
      </c>
      <c r="W40" s="5" t="s">
        <v>225</v>
      </c>
      <c r="X40" s="4">
        <v>1.27</v>
      </c>
      <c r="Y40" s="4" t="s">
        <v>114</v>
      </c>
      <c r="Z40" s="4" t="s">
        <v>134</v>
      </c>
      <c r="AA40" s="4" t="s">
        <v>274</v>
      </c>
      <c r="AB40" s="4">
        <v>16</v>
      </c>
      <c r="AC40" s="3">
        <v>900</v>
      </c>
      <c r="AD40" s="4" t="s">
        <v>362</v>
      </c>
      <c r="AE40" s="7">
        <v>1</v>
      </c>
      <c r="AF40" s="7">
        <v>2</v>
      </c>
      <c r="AG40" s="4">
        <v>0</v>
      </c>
      <c r="AH40" s="4">
        <v>19</v>
      </c>
      <c r="AI40" s="4">
        <v>200</v>
      </c>
      <c r="AJ40" s="4" t="s">
        <v>64</v>
      </c>
      <c r="AK40" s="4" t="s">
        <v>0</v>
      </c>
      <c r="AL40" s="4" t="s">
        <v>114</v>
      </c>
      <c r="AM40" s="28" t="s">
        <v>387</v>
      </c>
      <c r="AN40" s="3">
        <v>0.311</v>
      </c>
      <c r="AO40" s="36">
        <v>5.1403000000000004E-3</v>
      </c>
      <c r="AR40" s="36"/>
    </row>
    <row r="41" spans="1:44" x14ac:dyDescent="0.2">
      <c r="A41" s="4" t="s">
        <v>63</v>
      </c>
      <c r="B41" s="4" t="s">
        <v>154</v>
      </c>
      <c r="C41" s="6">
        <v>5.88</v>
      </c>
      <c r="D41" s="6">
        <v>36.4</v>
      </c>
      <c r="E41" s="6">
        <v>47.7</v>
      </c>
      <c r="F41" s="4" t="s">
        <v>0</v>
      </c>
      <c r="G41" s="4" t="s">
        <v>86</v>
      </c>
      <c r="H41" s="4" t="s">
        <v>0</v>
      </c>
      <c r="I41" s="17" t="s">
        <v>328</v>
      </c>
      <c r="J41" s="4" t="s">
        <v>315</v>
      </c>
      <c r="K41" s="4">
        <v>4</v>
      </c>
      <c r="L41" s="3">
        <v>0.85499999999999998</v>
      </c>
      <c r="M41" s="19">
        <v>43.5</v>
      </c>
      <c r="N41" s="3">
        <v>1.1519999999999999</v>
      </c>
      <c r="O41" s="4" t="s">
        <v>11</v>
      </c>
      <c r="P41" s="4">
        <v>2.7891156459999999</v>
      </c>
      <c r="Q41" s="3">
        <v>1475</v>
      </c>
      <c r="R41" s="2" t="s">
        <v>190</v>
      </c>
      <c r="S41" s="2" t="s">
        <v>145</v>
      </c>
      <c r="T41" s="3" t="s">
        <v>145</v>
      </c>
      <c r="U41" s="3" t="s">
        <v>292</v>
      </c>
      <c r="V41" s="4" t="s">
        <v>224</v>
      </c>
      <c r="W41" s="5" t="s">
        <v>225</v>
      </c>
      <c r="X41" s="4">
        <v>1.27</v>
      </c>
      <c r="Y41" s="4" t="s">
        <v>114</v>
      </c>
      <c r="Z41" s="4" t="s">
        <v>134</v>
      </c>
      <c r="AA41" s="4" t="s">
        <v>274</v>
      </c>
      <c r="AB41" s="4">
        <v>43</v>
      </c>
      <c r="AC41" s="3">
        <v>900</v>
      </c>
      <c r="AD41" s="4" t="s">
        <v>257</v>
      </c>
      <c r="AE41" s="7">
        <v>1</v>
      </c>
      <c r="AF41" s="7">
        <v>2</v>
      </c>
      <c r="AG41" s="4">
        <v>0</v>
      </c>
      <c r="AH41" s="4">
        <v>22</v>
      </c>
      <c r="AI41" s="4">
        <v>200</v>
      </c>
      <c r="AJ41" s="4" t="s">
        <v>64</v>
      </c>
      <c r="AK41" s="4" t="s">
        <v>403</v>
      </c>
      <c r="AL41" s="4" t="s">
        <v>114</v>
      </c>
      <c r="AM41" s="28" t="s">
        <v>386</v>
      </c>
      <c r="AN41" s="3">
        <v>0.18</v>
      </c>
      <c r="AO41" s="36">
        <v>4.2855999999999997E-3</v>
      </c>
      <c r="AR41" s="36"/>
    </row>
    <row r="42" spans="1:44" x14ac:dyDescent="0.2">
      <c r="A42" s="4" t="s">
        <v>63</v>
      </c>
      <c r="B42" s="4" t="s">
        <v>154</v>
      </c>
      <c r="C42" s="6">
        <v>5.88</v>
      </c>
      <c r="D42" s="6">
        <v>36.4</v>
      </c>
      <c r="E42" s="6">
        <v>47.7</v>
      </c>
      <c r="F42" s="4" t="s">
        <v>0</v>
      </c>
      <c r="G42" s="4" t="s">
        <v>86</v>
      </c>
      <c r="H42" s="4" t="s">
        <v>0</v>
      </c>
      <c r="I42" s="17" t="s">
        <v>328</v>
      </c>
      <c r="J42" s="4" t="s">
        <v>315</v>
      </c>
      <c r="K42" s="4">
        <v>5</v>
      </c>
      <c r="L42" s="3">
        <v>0.87</v>
      </c>
      <c r="M42" s="19">
        <v>14.5</v>
      </c>
      <c r="N42" s="3">
        <v>1.1519999999999999</v>
      </c>
      <c r="O42" s="4" t="s">
        <v>11</v>
      </c>
      <c r="P42" s="43">
        <v>2.8958333330000001</v>
      </c>
      <c r="Q42" s="3">
        <v>1475</v>
      </c>
      <c r="R42" s="2" t="s">
        <v>190</v>
      </c>
      <c r="S42" s="2" t="s">
        <v>145</v>
      </c>
      <c r="T42" s="3" t="s">
        <v>145</v>
      </c>
      <c r="U42" s="3" t="s">
        <v>292</v>
      </c>
      <c r="V42" s="4" t="s">
        <v>224</v>
      </c>
      <c r="W42" s="5" t="s">
        <v>225</v>
      </c>
      <c r="X42" s="4">
        <v>1.27</v>
      </c>
      <c r="Y42" s="4" t="s">
        <v>114</v>
      </c>
      <c r="Z42" s="4" t="s">
        <v>134</v>
      </c>
      <c r="AA42" s="4" t="s">
        <v>274</v>
      </c>
      <c r="AB42" s="4">
        <v>59</v>
      </c>
      <c r="AC42" s="3">
        <v>900</v>
      </c>
      <c r="AD42" s="4" t="s">
        <v>257</v>
      </c>
      <c r="AE42" s="7">
        <v>1</v>
      </c>
      <c r="AF42" s="7">
        <v>2</v>
      </c>
      <c r="AG42" s="4">
        <v>0</v>
      </c>
      <c r="AH42" s="4">
        <v>25</v>
      </c>
      <c r="AI42" s="4">
        <v>200</v>
      </c>
      <c r="AJ42" s="4" t="s">
        <v>64</v>
      </c>
      <c r="AK42" s="4" t="s">
        <v>404</v>
      </c>
      <c r="AL42" s="4" t="s">
        <v>114</v>
      </c>
      <c r="AM42" s="28" t="s">
        <v>387</v>
      </c>
      <c r="AN42" s="3">
        <v>0.159</v>
      </c>
      <c r="AO42" s="36">
        <v>4.1789000000000001E-3</v>
      </c>
      <c r="AR42" s="36"/>
    </row>
    <row r="43" spans="1:44" x14ac:dyDescent="0.2">
      <c r="A43" s="4" t="s">
        <v>63</v>
      </c>
      <c r="B43" s="4" t="s">
        <v>154</v>
      </c>
      <c r="C43" s="6">
        <v>5.88</v>
      </c>
      <c r="D43" s="6">
        <v>36.4</v>
      </c>
      <c r="E43" s="6">
        <v>47.7</v>
      </c>
      <c r="F43" s="4" t="s">
        <v>0</v>
      </c>
      <c r="G43" s="4" t="s">
        <v>86</v>
      </c>
      <c r="H43" s="4" t="s">
        <v>0</v>
      </c>
      <c r="I43" s="17" t="s">
        <v>328</v>
      </c>
      <c r="J43" s="4" t="s">
        <v>315</v>
      </c>
      <c r="K43" s="4">
        <v>7</v>
      </c>
      <c r="L43" s="3">
        <v>0.95499999999999996</v>
      </c>
      <c r="M43" s="19">
        <v>32.4</v>
      </c>
      <c r="N43" s="3">
        <v>1.1519999999999999</v>
      </c>
      <c r="O43" s="4" t="s">
        <v>11</v>
      </c>
      <c r="P43" s="4">
        <v>1.2903225810000001</v>
      </c>
      <c r="Q43" s="3">
        <v>1550</v>
      </c>
      <c r="R43" s="2" t="s">
        <v>190</v>
      </c>
      <c r="S43" s="2" t="s">
        <v>145</v>
      </c>
      <c r="T43" s="3" t="s">
        <v>114</v>
      </c>
      <c r="U43" s="3" t="s">
        <v>292</v>
      </c>
      <c r="V43" s="4" t="s">
        <v>222</v>
      </c>
      <c r="W43" s="5" t="s">
        <v>226</v>
      </c>
      <c r="X43" s="4">
        <v>1.1919999999999999</v>
      </c>
      <c r="Y43" s="4" t="s">
        <v>114</v>
      </c>
      <c r="Z43" s="4" t="s">
        <v>134</v>
      </c>
      <c r="AA43" s="4" t="s">
        <v>274</v>
      </c>
      <c r="AB43" s="4">
        <v>37</v>
      </c>
      <c r="AC43" s="3">
        <v>900</v>
      </c>
      <c r="AD43" s="4" t="s">
        <v>362</v>
      </c>
      <c r="AE43" s="7">
        <v>2</v>
      </c>
      <c r="AF43" s="7">
        <v>4</v>
      </c>
      <c r="AG43" s="4">
        <v>0</v>
      </c>
      <c r="AH43" s="4">
        <v>31</v>
      </c>
      <c r="AI43" s="4">
        <v>200</v>
      </c>
      <c r="AJ43" s="4" t="s">
        <v>64</v>
      </c>
      <c r="AK43" s="4" t="s">
        <v>0</v>
      </c>
      <c r="AL43" s="4" t="s">
        <v>114</v>
      </c>
      <c r="AM43" s="28" t="s">
        <v>387</v>
      </c>
      <c r="AN43" s="3">
        <v>0.38400000000000001</v>
      </c>
      <c r="AO43" s="36">
        <v>5.6442000000000003E-3</v>
      </c>
      <c r="AR43" s="36"/>
    </row>
    <row r="44" spans="1:44" x14ac:dyDescent="0.2">
      <c r="A44" s="4" t="s">
        <v>63</v>
      </c>
      <c r="B44" s="4" t="s">
        <v>154</v>
      </c>
      <c r="C44" s="6">
        <v>5.88</v>
      </c>
      <c r="D44" s="6">
        <v>36.4</v>
      </c>
      <c r="E44" s="6">
        <v>47.7</v>
      </c>
      <c r="F44" s="4" t="s">
        <v>0</v>
      </c>
      <c r="G44" s="4" t="s">
        <v>86</v>
      </c>
      <c r="H44" s="4" t="s">
        <v>0</v>
      </c>
      <c r="I44" s="17" t="s">
        <v>328</v>
      </c>
      <c r="J44" s="25" t="s">
        <v>315</v>
      </c>
      <c r="K44" s="4">
        <v>11</v>
      </c>
      <c r="L44" s="3">
        <v>1.0049999999999999</v>
      </c>
      <c r="M44" s="19">
        <v>27</v>
      </c>
      <c r="N44" s="3">
        <v>1.1519999999999999</v>
      </c>
      <c r="O44" s="4" t="s">
        <v>11</v>
      </c>
      <c r="P44" s="43">
        <v>2.2622950820000001</v>
      </c>
      <c r="Q44" s="3">
        <v>1475</v>
      </c>
      <c r="R44" s="2" t="s">
        <v>190</v>
      </c>
      <c r="S44" s="2" t="s">
        <v>145</v>
      </c>
      <c r="T44" s="3" t="s">
        <v>145</v>
      </c>
      <c r="U44" s="3" t="s">
        <v>292</v>
      </c>
      <c r="V44" s="4" t="s">
        <v>224</v>
      </c>
      <c r="W44" s="5" t="s">
        <v>225</v>
      </c>
      <c r="X44" s="4">
        <v>1.27</v>
      </c>
      <c r="Y44" s="4" t="s">
        <v>114</v>
      </c>
      <c r="Z44" s="4" t="s">
        <v>134</v>
      </c>
      <c r="AA44" s="4" t="s">
        <v>274</v>
      </c>
      <c r="AB44" s="4">
        <v>59</v>
      </c>
      <c r="AC44" s="3">
        <v>900</v>
      </c>
      <c r="AD44" s="4" t="s">
        <v>363</v>
      </c>
      <c r="AE44" s="7">
        <v>1</v>
      </c>
      <c r="AF44" s="7">
        <v>2</v>
      </c>
      <c r="AG44" s="4">
        <v>0</v>
      </c>
      <c r="AH44" s="4">
        <v>34</v>
      </c>
      <c r="AI44" s="4">
        <v>200</v>
      </c>
      <c r="AJ44" s="4" t="s">
        <v>64</v>
      </c>
      <c r="AK44" s="4" t="s">
        <v>405</v>
      </c>
      <c r="AL44" s="4" t="s">
        <v>114</v>
      </c>
      <c r="AM44" s="28" t="s">
        <v>387</v>
      </c>
      <c r="AN44" s="3">
        <v>0.29499999999999998</v>
      </c>
      <c r="AO44" s="36">
        <v>5.0280000000000004E-3</v>
      </c>
      <c r="AR44" s="36"/>
    </row>
    <row r="45" spans="1:44" x14ac:dyDescent="0.2">
      <c r="A45" s="4" t="s">
        <v>79</v>
      </c>
      <c r="B45" s="4" t="s">
        <v>156</v>
      </c>
      <c r="C45" s="6">
        <v>2.762</v>
      </c>
      <c r="D45" s="6">
        <v>29.3</v>
      </c>
      <c r="E45" s="6">
        <v>47.6</v>
      </c>
      <c r="F45" s="4" t="s">
        <v>0</v>
      </c>
      <c r="G45" s="4" t="s">
        <v>50</v>
      </c>
      <c r="H45" s="4" t="s">
        <v>0</v>
      </c>
      <c r="I45" s="17" t="s">
        <v>328</v>
      </c>
      <c r="J45" s="4" t="s">
        <v>315</v>
      </c>
      <c r="K45" s="4">
        <v>2</v>
      </c>
      <c r="L45" s="3">
        <v>0.84499999999999997</v>
      </c>
      <c r="M45" s="19">
        <v>24.9</v>
      </c>
      <c r="N45" s="3">
        <v>0.85899999999999999</v>
      </c>
      <c r="O45" s="4" t="s">
        <v>11</v>
      </c>
      <c r="P45" s="4">
        <v>2.1355932200000001</v>
      </c>
      <c r="Q45" s="3">
        <v>1475</v>
      </c>
      <c r="R45" s="2" t="s">
        <v>190</v>
      </c>
      <c r="S45" s="2" t="s">
        <v>145</v>
      </c>
      <c r="T45" s="3" t="s">
        <v>145</v>
      </c>
      <c r="U45" s="3" t="s">
        <v>292</v>
      </c>
      <c r="V45" s="4" t="s">
        <v>227</v>
      </c>
      <c r="W45" s="5" t="s">
        <v>228</v>
      </c>
      <c r="X45" s="4">
        <v>2.1850000000000001</v>
      </c>
      <c r="Y45" s="4" t="s">
        <v>145</v>
      </c>
      <c r="Z45" s="4" t="s">
        <v>134</v>
      </c>
      <c r="AA45" s="4" t="s">
        <v>274</v>
      </c>
      <c r="AB45" s="4">
        <v>29</v>
      </c>
      <c r="AC45" s="3">
        <v>900</v>
      </c>
      <c r="AD45" s="4" t="s">
        <v>361</v>
      </c>
      <c r="AE45" s="7">
        <v>5</v>
      </c>
      <c r="AF45" s="7">
        <v>2</v>
      </c>
      <c r="AG45" s="4">
        <v>0</v>
      </c>
      <c r="AH45" s="4">
        <v>53</v>
      </c>
      <c r="AI45" s="4">
        <v>200</v>
      </c>
      <c r="AJ45" s="4" t="s">
        <v>64</v>
      </c>
      <c r="AK45" s="4" t="s">
        <v>0</v>
      </c>
      <c r="AL45" s="4" t="s">
        <v>114</v>
      </c>
      <c r="AM45" s="28" t="s">
        <v>387</v>
      </c>
      <c r="AN45" s="8">
        <v>0.3</v>
      </c>
      <c r="AO45" s="36">
        <v>4.9750999999999997E-3</v>
      </c>
      <c r="AR45" s="36"/>
    </row>
    <row r="46" spans="1:44" x14ac:dyDescent="0.2">
      <c r="A46" s="4" t="s">
        <v>63</v>
      </c>
      <c r="B46" s="4" t="s">
        <v>154</v>
      </c>
      <c r="C46" s="6">
        <v>5.88</v>
      </c>
      <c r="D46" s="6">
        <v>36.4</v>
      </c>
      <c r="E46" s="6">
        <v>47.7</v>
      </c>
      <c r="F46" s="4" t="s">
        <v>0</v>
      </c>
      <c r="G46" s="4" t="s">
        <v>86</v>
      </c>
      <c r="H46" s="4" t="s">
        <v>0</v>
      </c>
      <c r="I46" s="17" t="s">
        <v>328</v>
      </c>
      <c r="J46" s="5" t="s">
        <v>316</v>
      </c>
      <c r="K46" s="4">
        <v>8</v>
      </c>
      <c r="L46" s="3">
        <v>0.97</v>
      </c>
      <c r="M46" s="19">
        <v>21</v>
      </c>
      <c r="N46" s="3">
        <v>1.1519999999999999</v>
      </c>
      <c r="O46" s="4" t="s">
        <v>11</v>
      </c>
      <c r="P46" s="43">
        <v>1.4750000000000001</v>
      </c>
      <c r="Q46" s="3">
        <v>1550</v>
      </c>
      <c r="R46" s="2" t="s">
        <v>190</v>
      </c>
      <c r="S46" s="2" t="s">
        <v>145</v>
      </c>
      <c r="T46" s="3" t="s">
        <v>114</v>
      </c>
      <c r="U46" s="3" t="s">
        <v>292</v>
      </c>
      <c r="V46" s="4" t="s">
        <v>222</v>
      </c>
      <c r="W46" s="5" t="s">
        <v>226</v>
      </c>
      <c r="X46" s="4">
        <v>1.1919999999999999</v>
      </c>
      <c r="Y46" s="4" t="s">
        <v>114</v>
      </c>
      <c r="Z46" s="4" t="s">
        <v>134</v>
      </c>
      <c r="AA46" s="4" t="s">
        <v>274</v>
      </c>
      <c r="AB46" s="4">
        <v>16</v>
      </c>
      <c r="AC46" s="3">
        <v>900</v>
      </c>
      <c r="AD46" s="4" t="s">
        <v>362</v>
      </c>
      <c r="AE46" s="7">
        <v>2</v>
      </c>
      <c r="AF46" s="7">
        <v>4</v>
      </c>
      <c r="AG46" s="4">
        <v>0</v>
      </c>
      <c r="AH46" s="4">
        <v>46</v>
      </c>
      <c r="AI46" s="4">
        <v>200</v>
      </c>
      <c r="AJ46" s="4" t="s">
        <v>64</v>
      </c>
      <c r="AK46" s="4" t="s">
        <v>0</v>
      </c>
      <c r="AL46" s="4" t="s">
        <v>114</v>
      </c>
      <c r="AM46" s="28" t="s">
        <v>387</v>
      </c>
      <c r="AN46" s="3">
        <v>0.26900000000000002</v>
      </c>
      <c r="AO46" s="36">
        <v>4.8155000000000003E-3</v>
      </c>
      <c r="AR46" s="36"/>
    </row>
    <row r="47" spans="1:44" x14ac:dyDescent="0.2">
      <c r="A47" s="48" t="s">
        <v>63</v>
      </c>
      <c r="B47" s="48" t="s">
        <v>154</v>
      </c>
      <c r="C47" s="49">
        <v>5.88</v>
      </c>
      <c r="D47" s="49">
        <v>36.4</v>
      </c>
      <c r="E47" s="49">
        <v>47.7</v>
      </c>
      <c r="F47" s="4" t="s">
        <v>148</v>
      </c>
      <c r="G47" s="4" t="s">
        <v>50</v>
      </c>
      <c r="H47" s="4" t="s">
        <v>0</v>
      </c>
      <c r="I47" s="17" t="s">
        <v>325</v>
      </c>
      <c r="J47" s="4" t="s">
        <v>308</v>
      </c>
      <c r="K47" s="4">
        <v>7</v>
      </c>
      <c r="L47" s="3">
        <v>0.98499999999999999</v>
      </c>
      <c r="M47" s="19">
        <v>24.4</v>
      </c>
      <c r="N47" s="3">
        <v>0.85899999999999999</v>
      </c>
      <c r="O47" s="4" t="s">
        <v>11</v>
      </c>
      <c r="P47" s="4">
        <v>1.553191489</v>
      </c>
      <c r="Q47" s="3">
        <v>1475</v>
      </c>
      <c r="R47" s="2" t="s">
        <v>190</v>
      </c>
      <c r="S47" s="2" t="s">
        <v>145</v>
      </c>
      <c r="T47" s="3" t="s">
        <v>145</v>
      </c>
      <c r="U47" s="3" t="s">
        <v>292</v>
      </c>
      <c r="V47" s="4" t="s">
        <v>218</v>
      </c>
      <c r="W47" s="5" t="s">
        <v>220</v>
      </c>
      <c r="X47" s="4">
        <v>3.1789999999999998</v>
      </c>
      <c r="Y47" s="4" t="s">
        <v>145</v>
      </c>
      <c r="Z47" s="4" t="s">
        <v>134</v>
      </c>
      <c r="AA47" s="4" t="s">
        <v>274</v>
      </c>
      <c r="AB47" s="4">
        <v>221</v>
      </c>
      <c r="AC47" s="3">
        <v>900</v>
      </c>
      <c r="AD47" s="4" t="s">
        <v>359</v>
      </c>
      <c r="AE47" s="7">
        <v>31</v>
      </c>
      <c r="AF47" s="7">
        <v>35</v>
      </c>
      <c r="AG47" s="4">
        <v>1</v>
      </c>
      <c r="AH47" s="4">
        <v>92</v>
      </c>
      <c r="AI47" s="4">
        <v>200</v>
      </c>
      <c r="AJ47" s="4" t="s">
        <v>64</v>
      </c>
      <c r="AK47" s="4" t="s">
        <v>0</v>
      </c>
      <c r="AL47" s="4" t="s">
        <v>114</v>
      </c>
      <c r="AM47" s="28" t="s">
        <v>387</v>
      </c>
      <c r="AN47" s="3">
        <v>0.45300000000000001</v>
      </c>
      <c r="AO47" s="36">
        <v>6.0939999999999996E-3</v>
      </c>
      <c r="AR47" s="36"/>
    </row>
    <row r="48" spans="1:44" x14ac:dyDescent="0.2">
      <c r="A48" s="4" t="s">
        <v>63</v>
      </c>
      <c r="B48" s="4" t="s">
        <v>154</v>
      </c>
      <c r="C48" s="6">
        <v>5.88</v>
      </c>
      <c r="D48" s="6">
        <v>36.4</v>
      </c>
      <c r="E48" s="6">
        <v>47.7</v>
      </c>
      <c r="F48" s="4" t="s">
        <v>0</v>
      </c>
      <c r="G48" s="4" t="s">
        <v>86</v>
      </c>
      <c r="H48" s="4" t="s">
        <v>0</v>
      </c>
      <c r="I48" s="17" t="s">
        <v>328</v>
      </c>
      <c r="J48" s="4" t="s">
        <v>315</v>
      </c>
      <c r="K48" s="4">
        <v>10</v>
      </c>
      <c r="L48" s="3">
        <v>0.93</v>
      </c>
      <c r="M48" s="19">
        <v>27.2</v>
      </c>
      <c r="N48" s="3">
        <v>1.1519999999999999</v>
      </c>
      <c r="O48" s="4" t="s">
        <v>11</v>
      </c>
      <c r="P48" s="43">
        <v>1.1830985919999999</v>
      </c>
      <c r="Q48" s="3">
        <v>1550</v>
      </c>
      <c r="R48" s="2" t="s">
        <v>190</v>
      </c>
      <c r="S48" s="2" t="s">
        <v>145</v>
      </c>
      <c r="T48" s="3" t="s">
        <v>114</v>
      </c>
      <c r="U48" s="3" t="s">
        <v>292</v>
      </c>
      <c r="V48" s="4" t="s">
        <v>222</v>
      </c>
      <c r="W48" s="5" t="s">
        <v>226</v>
      </c>
      <c r="X48" s="4">
        <v>1.1919999999999999</v>
      </c>
      <c r="Y48" s="4" t="s">
        <v>114</v>
      </c>
      <c r="Z48" s="4" t="s">
        <v>134</v>
      </c>
      <c r="AA48" s="4" t="s">
        <v>274</v>
      </c>
      <c r="AB48" s="4">
        <v>78</v>
      </c>
      <c r="AC48" s="3">
        <v>900</v>
      </c>
      <c r="AD48" s="4" t="s">
        <v>364</v>
      </c>
      <c r="AE48" s="7">
        <v>2</v>
      </c>
      <c r="AF48" s="7">
        <v>4</v>
      </c>
      <c r="AG48" s="4">
        <v>0</v>
      </c>
      <c r="AH48" s="4">
        <v>54</v>
      </c>
      <c r="AI48" s="4">
        <v>200</v>
      </c>
      <c r="AJ48" s="4" t="s">
        <v>64</v>
      </c>
      <c r="AK48" s="4" t="s">
        <v>405</v>
      </c>
      <c r="AL48" s="4" t="s">
        <v>114</v>
      </c>
      <c r="AM48" s="28" t="s">
        <v>387</v>
      </c>
      <c r="AN48" s="3">
        <v>0.21299999999999999</v>
      </c>
      <c r="AO48" s="36">
        <v>4.3537999999999997E-3</v>
      </c>
      <c r="AR48" s="36"/>
    </row>
    <row r="49" spans="1:44" x14ac:dyDescent="0.2">
      <c r="A49" s="4" t="s">
        <v>63</v>
      </c>
      <c r="B49" s="4" t="s">
        <v>154</v>
      </c>
      <c r="C49" s="6">
        <v>5.88</v>
      </c>
      <c r="D49" s="6">
        <v>36.4</v>
      </c>
      <c r="E49" s="6">
        <v>47.7</v>
      </c>
      <c r="F49" s="4" t="s">
        <v>0</v>
      </c>
      <c r="G49" s="4" t="s">
        <v>86</v>
      </c>
      <c r="H49" s="4" t="s">
        <v>0</v>
      </c>
      <c r="I49" s="17" t="s">
        <v>330</v>
      </c>
      <c r="J49" s="5" t="s">
        <v>321</v>
      </c>
      <c r="K49" s="4">
        <v>6</v>
      </c>
      <c r="L49" s="3">
        <v>0.84</v>
      </c>
      <c r="M49" s="19">
        <v>35.799999999999997</v>
      </c>
      <c r="N49" s="3">
        <v>1.1519999999999999</v>
      </c>
      <c r="O49" s="4" t="s">
        <v>11</v>
      </c>
      <c r="P49" s="4">
        <v>1.3478260870000001</v>
      </c>
      <c r="Q49" s="3">
        <v>1475</v>
      </c>
      <c r="R49" s="2" t="s">
        <v>190</v>
      </c>
      <c r="S49" s="2" t="s">
        <v>145</v>
      </c>
      <c r="T49" s="3" t="s">
        <v>145</v>
      </c>
      <c r="U49" s="3" t="s">
        <v>292</v>
      </c>
      <c r="V49" s="4" t="s">
        <v>222</v>
      </c>
      <c r="W49" s="5" t="s">
        <v>223</v>
      </c>
      <c r="X49" s="4">
        <v>1.5780000000000001</v>
      </c>
      <c r="Y49" s="4" t="s">
        <v>114</v>
      </c>
      <c r="Z49" s="4" t="s">
        <v>134</v>
      </c>
      <c r="AA49" s="4" t="s">
        <v>274</v>
      </c>
      <c r="AB49" s="4">
        <v>18</v>
      </c>
      <c r="AC49" s="3">
        <v>900</v>
      </c>
      <c r="AD49" s="4" t="s">
        <v>364</v>
      </c>
      <c r="AE49" s="7">
        <v>2</v>
      </c>
      <c r="AF49" s="7">
        <v>1</v>
      </c>
      <c r="AG49" s="4">
        <v>0</v>
      </c>
      <c r="AH49" s="4">
        <v>67</v>
      </c>
      <c r="AI49" s="4">
        <v>200</v>
      </c>
      <c r="AJ49" s="4" t="s">
        <v>64</v>
      </c>
      <c r="AK49" s="4" t="s">
        <v>0</v>
      </c>
      <c r="AL49" s="4" t="s">
        <v>114</v>
      </c>
      <c r="AM49" s="28" t="s">
        <v>386</v>
      </c>
      <c r="AN49" s="3">
        <v>0.219</v>
      </c>
      <c r="AO49" s="36">
        <v>4.2773999999999998E-3</v>
      </c>
      <c r="AR49" s="36"/>
    </row>
    <row r="50" spans="1:44" x14ac:dyDescent="0.2">
      <c r="A50" s="4" t="s">
        <v>99</v>
      </c>
      <c r="B50" s="4" t="s">
        <v>154</v>
      </c>
      <c r="C50" s="6">
        <v>8.07</v>
      </c>
      <c r="D50" s="6">
        <v>36</v>
      </c>
      <c r="E50" s="6">
        <v>47.3</v>
      </c>
      <c r="F50" s="4" t="s">
        <v>148</v>
      </c>
      <c r="G50" s="4" t="s">
        <v>50</v>
      </c>
      <c r="H50" s="4" t="s">
        <v>0</v>
      </c>
      <c r="I50" s="17" t="s">
        <v>328</v>
      </c>
      <c r="J50" s="4" t="s">
        <v>315</v>
      </c>
      <c r="K50" s="4">
        <v>5</v>
      </c>
      <c r="L50" s="3">
        <v>0.87</v>
      </c>
      <c r="M50" s="19">
        <v>29.5</v>
      </c>
      <c r="N50" s="3">
        <v>0.85899999999999999</v>
      </c>
      <c r="O50" s="4" t="s">
        <v>11</v>
      </c>
      <c r="P50" s="43">
        <v>1.162790698</v>
      </c>
      <c r="Q50" s="3">
        <v>1550</v>
      </c>
      <c r="R50" s="2" t="s">
        <v>190</v>
      </c>
      <c r="S50" s="2" t="s">
        <v>145</v>
      </c>
      <c r="T50" s="3" t="s">
        <v>114</v>
      </c>
      <c r="U50" s="3" t="s">
        <v>292</v>
      </c>
      <c r="V50" s="4" t="s">
        <v>229</v>
      </c>
      <c r="W50" s="5" t="s">
        <v>230</v>
      </c>
      <c r="X50" s="4">
        <v>5.3920000000000003</v>
      </c>
      <c r="Y50" s="4" t="s">
        <v>145</v>
      </c>
      <c r="Z50" s="4" t="s">
        <v>134</v>
      </c>
      <c r="AA50" s="4" t="s">
        <v>274</v>
      </c>
      <c r="AB50" s="4">
        <v>85</v>
      </c>
      <c r="AC50" s="3">
        <v>900</v>
      </c>
      <c r="AD50" s="4" t="s">
        <v>365</v>
      </c>
      <c r="AE50" s="7">
        <v>1</v>
      </c>
      <c r="AF50" s="7">
        <v>2</v>
      </c>
      <c r="AG50" s="4">
        <v>0</v>
      </c>
      <c r="AH50" s="4">
        <v>9</v>
      </c>
      <c r="AI50" s="4">
        <v>200</v>
      </c>
      <c r="AJ50" s="4" t="s">
        <v>64</v>
      </c>
      <c r="AK50" s="4" t="s">
        <v>0</v>
      </c>
      <c r="AL50" s="4" t="s">
        <v>114</v>
      </c>
      <c r="AM50" s="28" t="s">
        <v>387</v>
      </c>
      <c r="AN50" s="3">
        <v>0.189</v>
      </c>
      <c r="AO50" s="36">
        <v>4.15E-3</v>
      </c>
      <c r="AR50" s="36"/>
    </row>
    <row r="51" spans="1:44" x14ac:dyDescent="0.2">
      <c r="A51" s="4" t="s">
        <v>63</v>
      </c>
      <c r="B51" s="4" t="s">
        <v>154</v>
      </c>
      <c r="C51" s="6">
        <v>5.88</v>
      </c>
      <c r="D51" s="6">
        <v>36.4</v>
      </c>
      <c r="E51" s="6">
        <v>47.7</v>
      </c>
      <c r="F51" s="4" t="s">
        <v>148</v>
      </c>
      <c r="G51" s="4" t="s">
        <v>50</v>
      </c>
      <c r="H51" s="4" t="s">
        <v>0</v>
      </c>
      <c r="I51" s="17" t="s">
        <v>328</v>
      </c>
      <c r="J51" s="4" t="s">
        <v>315</v>
      </c>
      <c r="K51" s="4">
        <v>2</v>
      </c>
      <c r="L51" s="3">
        <v>1.02</v>
      </c>
      <c r="M51" s="19">
        <v>20</v>
      </c>
      <c r="N51" s="3">
        <v>0.85899999999999999</v>
      </c>
      <c r="O51" s="4" t="s">
        <v>11</v>
      </c>
      <c r="P51" s="4">
        <v>1.956521739</v>
      </c>
      <c r="Q51" s="3">
        <v>1475</v>
      </c>
      <c r="R51" s="2" t="s">
        <v>190</v>
      </c>
      <c r="S51" s="2" t="s">
        <v>145</v>
      </c>
      <c r="T51" s="3" t="s">
        <v>145</v>
      </c>
      <c r="U51" s="3" t="s">
        <v>292</v>
      </c>
      <c r="V51" s="4" t="s">
        <v>231</v>
      </c>
      <c r="W51" s="5" t="s">
        <v>232</v>
      </c>
      <c r="X51" s="4">
        <v>2.7229999999999999</v>
      </c>
      <c r="Y51" s="4" t="s">
        <v>145</v>
      </c>
      <c r="Z51" s="4" t="s">
        <v>134</v>
      </c>
      <c r="AA51" s="4" t="s">
        <v>274</v>
      </c>
      <c r="AB51" s="4">
        <v>92</v>
      </c>
      <c r="AC51" s="3">
        <v>900</v>
      </c>
      <c r="AD51" s="4" t="s">
        <v>366</v>
      </c>
      <c r="AE51" s="7">
        <v>2</v>
      </c>
      <c r="AF51" s="7">
        <v>1</v>
      </c>
      <c r="AG51" s="4">
        <v>0</v>
      </c>
      <c r="AH51" s="4">
        <v>7</v>
      </c>
      <c r="AI51" s="4">
        <v>200</v>
      </c>
      <c r="AJ51" s="4" t="s">
        <v>64</v>
      </c>
      <c r="AK51" s="4" t="s">
        <v>0</v>
      </c>
      <c r="AL51" s="4" t="s">
        <v>114</v>
      </c>
      <c r="AM51" s="28" t="s">
        <v>387</v>
      </c>
      <c r="AN51" s="3">
        <v>0.29499999999999998</v>
      </c>
      <c r="AO51" s="36">
        <v>4.9436999999999997E-3</v>
      </c>
      <c r="AR51" s="36"/>
    </row>
    <row r="52" spans="1:44" x14ac:dyDescent="0.2">
      <c r="A52" s="4" t="s">
        <v>63</v>
      </c>
      <c r="B52" s="4" t="s">
        <v>154</v>
      </c>
      <c r="C52" s="6">
        <v>5.88</v>
      </c>
      <c r="D52" s="6">
        <v>36.4</v>
      </c>
      <c r="E52" s="6">
        <v>47.7</v>
      </c>
      <c r="F52" s="4" t="s">
        <v>0</v>
      </c>
      <c r="G52" s="4" t="s">
        <v>50</v>
      </c>
      <c r="H52" s="4" t="s">
        <v>74</v>
      </c>
      <c r="I52" s="17" t="s">
        <v>325</v>
      </c>
      <c r="J52" s="4" t="s">
        <v>308</v>
      </c>
      <c r="K52" s="4">
        <v>6</v>
      </c>
      <c r="L52" s="3">
        <v>0.86</v>
      </c>
      <c r="M52" s="19">
        <v>19.5</v>
      </c>
      <c r="N52" s="3">
        <v>0.85899999999999999</v>
      </c>
      <c r="O52" s="4" t="s">
        <v>11</v>
      </c>
      <c r="P52" s="43">
        <v>1.408163265</v>
      </c>
      <c r="Q52" s="3">
        <v>1475</v>
      </c>
      <c r="R52" s="2" t="s">
        <v>190</v>
      </c>
      <c r="S52" s="2" t="s">
        <v>145</v>
      </c>
      <c r="T52" s="3" t="s">
        <v>145</v>
      </c>
      <c r="U52" s="3" t="s">
        <v>292</v>
      </c>
      <c r="V52" s="4" t="s">
        <v>218</v>
      </c>
      <c r="W52" s="5" t="s">
        <v>233</v>
      </c>
      <c r="X52" s="4">
        <v>4.3109999999999999</v>
      </c>
      <c r="Y52" s="4" t="s">
        <v>145</v>
      </c>
      <c r="Z52" s="4" t="s">
        <v>0</v>
      </c>
      <c r="AA52" s="4" t="s">
        <v>274</v>
      </c>
      <c r="AB52" s="4">
        <v>221</v>
      </c>
      <c r="AC52" s="3">
        <v>900</v>
      </c>
      <c r="AD52" s="4" t="s">
        <v>359</v>
      </c>
      <c r="AE52" s="7">
        <v>31</v>
      </c>
      <c r="AF52" s="7">
        <v>44</v>
      </c>
      <c r="AG52" s="4">
        <v>1</v>
      </c>
      <c r="AH52" s="4">
        <v>104</v>
      </c>
      <c r="AI52" s="4">
        <v>200</v>
      </c>
      <c r="AJ52" s="4" t="s">
        <v>64</v>
      </c>
      <c r="AK52" s="4" t="s">
        <v>0</v>
      </c>
      <c r="AL52" s="4" t="s">
        <v>114</v>
      </c>
      <c r="AM52" s="28" t="s">
        <v>387</v>
      </c>
      <c r="AN52" s="3">
        <v>0.505</v>
      </c>
      <c r="AO52" s="36">
        <v>6.5313999999999997E-3</v>
      </c>
      <c r="AR52" s="36"/>
    </row>
    <row r="53" spans="1:44" x14ac:dyDescent="0.2">
      <c r="A53" s="4" t="s">
        <v>63</v>
      </c>
      <c r="B53" s="4" t="s">
        <v>154</v>
      </c>
      <c r="C53" s="6">
        <v>5.88</v>
      </c>
      <c r="D53" s="6">
        <v>36.4</v>
      </c>
      <c r="E53" s="6">
        <v>47.7</v>
      </c>
      <c r="F53" s="4" t="s">
        <v>148</v>
      </c>
      <c r="G53" s="4" t="s">
        <v>50</v>
      </c>
      <c r="H53" s="4" t="s">
        <v>0</v>
      </c>
      <c r="I53" s="17" t="s">
        <v>328</v>
      </c>
      <c r="J53" s="4" t="s">
        <v>317</v>
      </c>
      <c r="K53" s="4">
        <v>1</v>
      </c>
      <c r="L53" s="3">
        <v>0.95</v>
      </c>
      <c r="M53" s="19">
        <v>44.8</v>
      </c>
      <c r="N53" s="3">
        <v>0.85899999999999999</v>
      </c>
      <c r="O53" s="4" t="s">
        <v>11</v>
      </c>
      <c r="P53" s="4">
        <v>2.1818181820000002</v>
      </c>
      <c r="Q53" s="3">
        <v>1475</v>
      </c>
      <c r="R53" s="2" t="s">
        <v>190</v>
      </c>
      <c r="S53" s="2" t="s">
        <v>145</v>
      </c>
      <c r="T53" s="3" t="s">
        <v>145</v>
      </c>
      <c r="U53" s="3" t="s">
        <v>292</v>
      </c>
      <c r="V53" s="4" t="s">
        <v>231</v>
      </c>
      <c r="W53" s="5" t="s">
        <v>232</v>
      </c>
      <c r="X53" s="4">
        <v>2.7229999999999999</v>
      </c>
      <c r="Y53" s="4" t="s">
        <v>145</v>
      </c>
      <c r="Z53" s="4" t="s">
        <v>134</v>
      </c>
      <c r="AA53" s="4" t="s">
        <v>274</v>
      </c>
      <c r="AB53" s="4">
        <v>36</v>
      </c>
      <c r="AC53" s="3">
        <v>900</v>
      </c>
      <c r="AD53" s="4" t="s">
        <v>366</v>
      </c>
      <c r="AE53" s="7">
        <v>2</v>
      </c>
      <c r="AF53" s="7">
        <v>1</v>
      </c>
      <c r="AG53" s="4">
        <v>0</v>
      </c>
      <c r="AH53" s="4">
        <v>16</v>
      </c>
      <c r="AI53" s="4">
        <v>200</v>
      </c>
      <c r="AJ53" s="4" t="s">
        <v>64</v>
      </c>
      <c r="AK53" s="4" t="s">
        <v>0</v>
      </c>
      <c r="AL53" s="4" t="s">
        <v>114</v>
      </c>
      <c r="AM53" s="28" t="s">
        <v>387</v>
      </c>
      <c r="AN53" s="3">
        <v>0.19400000000000001</v>
      </c>
      <c r="AO53" s="36">
        <v>4.1878999999999996E-3</v>
      </c>
      <c r="AR53" s="36"/>
    </row>
    <row r="54" spans="1:44" x14ac:dyDescent="0.2">
      <c r="A54" s="4" t="s">
        <v>63</v>
      </c>
      <c r="B54" s="4" t="s">
        <v>154</v>
      </c>
      <c r="C54" s="6">
        <v>5.88</v>
      </c>
      <c r="D54" s="6">
        <v>36.4</v>
      </c>
      <c r="E54" s="6">
        <v>47.7</v>
      </c>
      <c r="F54" s="4" t="s">
        <v>0</v>
      </c>
      <c r="G54" s="4" t="s">
        <v>50</v>
      </c>
      <c r="H54" s="4" t="s">
        <v>0</v>
      </c>
      <c r="I54" s="17" t="s">
        <v>328</v>
      </c>
      <c r="J54" s="4" t="s">
        <v>315</v>
      </c>
      <c r="K54" s="4">
        <v>1</v>
      </c>
      <c r="L54" s="3">
        <v>1.02</v>
      </c>
      <c r="M54" s="19">
        <v>33.6</v>
      </c>
      <c r="N54" s="3">
        <v>0.85899999999999999</v>
      </c>
      <c r="O54" s="4" t="s">
        <v>11</v>
      </c>
      <c r="P54" s="43">
        <v>3.4782608700000002</v>
      </c>
      <c r="Q54" s="3">
        <v>1500</v>
      </c>
      <c r="R54" s="2" t="s">
        <v>190</v>
      </c>
      <c r="S54" s="2" t="s">
        <v>145</v>
      </c>
      <c r="T54" s="3" t="s">
        <v>145</v>
      </c>
      <c r="U54" s="3" t="s">
        <v>292</v>
      </c>
      <c r="V54" s="4" t="s">
        <v>234</v>
      </c>
      <c r="W54" s="5" t="s">
        <v>235</v>
      </c>
      <c r="X54" s="4">
        <v>1.9910000000000001</v>
      </c>
      <c r="Y54" s="4" t="s">
        <v>145</v>
      </c>
      <c r="Z54" s="4" t="s">
        <v>134</v>
      </c>
      <c r="AA54" s="4" t="s">
        <v>274</v>
      </c>
      <c r="AB54" s="4">
        <v>97</v>
      </c>
      <c r="AC54" s="3">
        <v>900</v>
      </c>
      <c r="AD54" s="4" t="s">
        <v>367</v>
      </c>
      <c r="AE54" s="7">
        <v>2</v>
      </c>
      <c r="AF54" s="7">
        <v>2</v>
      </c>
      <c r="AG54" s="4">
        <v>0</v>
      </c>
      <c r="AH54" s="4">
        <v>66</v>
      </c>
      <c r="AI54" s="4">
        <v>200</v>
      </c>
      <c r="AJ54" s="4" t="s">
        <v>64</v>
      </c>
      <c r="AK54" s="4" t="s">
        <v>0</v>
      </c>
      <c r="AL54" s="4" t="s">
        <v>114</v>
      </c>
      <c r="AM54" s="28" t="s">
        <v>387</v>
      </c>
      <c r="AN54" s="3">
        <v>0.29799999999999999</v>
      </c>
      <c r="AO54" s="36">
        <v>5.0311000000000002E-3</v>
      </c>
      <c r="AR54" s="36"/>
    </row>
    <row r="55" spans="1:44" x14ac:dyDescent="0.2">
      <c r="A55" s="4" t="s">
        <v>63</v>
      </c>
      <c r="B55" s="4" t="s">
        <v>154</v>
      </c>
      <c r="C55" s="6">
        <v>5.88</v>
      </c>
      <c r="D55" s="6">
        <v>36.4</v>
      </c>
      <c r="E55" s="6">
        <v>47.7</v>
      </c>
      <c r="F55" s="4" t="s">
        <v>0</v>
      </c>
      <c r="G55" s="4" t="s">
        <v>50</v>
      </c>
      <c r="H55" s="4" t="s">
        <v>0</v>
      </c>
      <c r="I55" s="17" t="s">
        <v>328</v>
      </c>
      <c r="J55" s="4" t="s">
        <v>315</v>
      </c>
      <c r="K55" s="4">
        <v>8</v>
      </c>
      <c r="L55" s="3">
        <v>0.91</v>
      </c>
      <c r="M55" s="19">
        <v>28.8</v>
      </c>
      <c r="N55" s="3">
        <v>0.85899999999999999</v>
      </c>
      <c r="O55" s="4" t="s">
        <v>11</v>
      </c>
      <c r="P55" s="4">
        <v>1.0153846150000001</v>
      </c>
      <c r="Q55" s="3">
        <v>1500</v>
      </c>
      <c r="R55" s="2" t="s">
        <v>190</v>
      </c>
      <c r="S55" s="2" t="s">
        <v>145</v>
      </c>
      <c r="T55" s="3" t="s">
        <v>145</v>
      </c>
      <c r="U55" s="3" t="s">
        <v>292</v>
      </c>
      <c r="V55" s="4" t="s">
        <v>236</v>
      </c>
      <c r="W55" s="5" t="s">
        <v>237</v>
      </c>
      <c r="X55" s="4">
        <v>6.5609999999999999</v>
      </c>
      <c r="Y55" s="4" t="s">
        <v>145</v>
      </c>
      <c r="Z55" s="4" t="s">
        <v>0</v>
      </c>
      <c r="AA55" s="4" t="s">
        <v>274</v>
      </c>
      <c r="AB55" s="4">
        <v>29</v>
      </c>
      <c r="AC55" s="3">
        <v>900</v>
      </c>
      <c r="AD55" s="4" t="s">
        <v>361</v>
      </c>
      <c r="AE55" s="7">
        <v>1</v>
      </c>
      <c r="AF55" s="7">
        <v>19</v>
      </c>
      <c r="AG55" s="4">
        <v>0</v>
      </c>
      <c r="AH55" s="4">
        <v>95</v>
      </c>
      <c r="AI55" s="4">
        <v>200</v>
      </c>
      <c r="AJ55" s="4" t="s">
        <v>64</v>
      </c>
      <c r="AK55" s="4" t="s">
        <v>0</v>
      </c>
      <c r="AL55" s="4" t="s">
        <v>114</v>
      </c>
      <c r="AM55" s="28" t="s">
        <v>386</v>
      </c>
      <c r="AN55" s="3">
        <v>0.434</v>
      </c>
      <c r="AO55" s="36">
        <v>5.8979999999999996E-3</v>
      </c>
      <c r="AR55" s="36"/>
    </row>
    <row r="56" spans="1:44" x14ac:dyDescent="0.2">
      <c r="A56" s="4" t="s">
        <v>63</v>
      </c>
      <c r="B56" s="4" t="s">
        <v>154</v>
      </c>
      <c r="C56" s="6">
        <v>5.88</v>
      </c>
      <c r="D56" s="6">
        <v>36.4</v>
      </c>
      <c r="E56" s="6">
        <v>47.7</v>
      </c>
      <c r="F56" s="4" t="s">
        <v>0</v>
      </c>
      <c r="G56" s="4" t="s">
        <v>50</v>
      </c>
      <c r="H56" s="4" t="s">
        <v>0</v>
      </c>
      <c r="I56" s="17" t="s">
        <v>328</v>
      </c>
      <c r="J56" s="4" t="s">
        <v>319</v>
      </c>
      <c r="K56" s="4">
        <v>4</v>
      </c>
      <c r="L56" s="3">
        <v>0.94499999999999995</v>
      </c>
      <c r="M56" s="19">
        <v>20.9</v>
      </c>
      <c r="N56" s="3">
        <v>0.85899999999999999</v>
      </c>
      <c r="O56" s="4" t="s">
        <v>11</v>
      </c>
      <c r="P56" s="43">
        <v>3.921875</v>
      </c>
      <c r="Q56" s="3">
        <v>1500</v>
      </c>
      <c r="R56" s="2" t="s">
        <v>190</v>
      </c>
      <c r="S56" s="2" t="s">
        <v>145</v>
      </c>
      <c r="T56" s="3" t="s">
        <v>145</v>
      </c>
      <c r="U56" s="3" t="s">
        <v>292</v>
      </c>
      <c r="V56" s="4" t="s">
        <v>234</v>
      </c>
      <c r="W56" s="5" t="s">
        <v>235</v>
      </c>
      <c r="X56" s="4">
        <v>1.9910000000000001</v>
      </c>
      <c r="Y56" s="4" t="s">
        <v>145</v>
      </c>
      <c r="Z56" s="4" t="s">
        <v>134</v>
      </c>
      <c r="AA56" s="4" t="s">
        <v>274</v>
      </c>
      <c r="AB56" s="4">
        <v>13</v>
      </c>
      <c r="AC56" s="3">
        <v>900</v>
      </c>
      <c r="AD56" s="4" t="s">
        <v>368</v>
      </c>
      <c r="AE56" s="7">
        <v>2</v>
      </c>
      <c r="AF56" s="7">
        <v>2</v>
      </c>
      <c r="AG56" s="4">
        <v>0</v>
      </c>
      <c r="AH56" s="4">
        <v>69</v>
      </c>
      <c r="AI56" s="4">
        <v>200</v>
      </c>
      <c r="AJ56" s="4" t="s">
        <v>64</v>
      </c>
      <c r="AK56" s="4" t="s">
        <v>0</v>
      </c>
      <c r="AL56" s="4" t="s">
        <v>114</v>
      </c>
      <c r="AM56" s="28" t="s">
        <v>387</v>
      </c>
      <c r="AN56" s="3">
        <v>0.19900000000000001</v>
      </c>
      <c r="AO56" s="36">
        <v>4.0967E-3</v>
      </c>
      <c r="AR56" s="36"/>
    </row>
    <row r="57" spans="1:44" x14ac:dyDescent="0.2">
      <c r="A57" s="4" t="s">
        <v>63</v>
      </c>
      <c r="B57" s="4" t="s">
        <v>154</v>
      </c>
      <c r="C57" s="6">
        <v>5.88</v>
      </c>
      <c r="D57" s="6">
        <v>36.4</v>
      </c>
      <c r="E57" s="6">
        <v>47.7</v>
      </c>
      <c r="F57" s="4" t="s">
        <v>0</v>
      </c>
      <c r="G57" s="4" t="s">
        <v>50</v>
      </c>
      <c r="H57" s="4" t="s">
        <v>0</v>
      </c>
      <c r="I57" s="17" t="s">
        <v>328</v>
      </c>
      <c r="J57" s="4" t="s">
        <v>320</v>
      </c>
      <c r="K57" s="4">
        <v>6</v>
      </c>
      <c r="L57" s="3">
        <v>0.99</v>
      </c>
      <c r="M57" s="19">
        <v>25.5</v>
      </c>
      <c r="N57" s="3">
        <v>0.85899999999999999</v>
      </c>
      <c r="O57" s="4" t="s">
        <v>11</v>
      </c>
      <c r="P57" s="4">
        <v>3.2394366200000002</v>
      </c>
      <c r="Q57" s="3">
        <v>1500</v>
      </c>
      <c r="R57" s="2" t="s">
        <v>190</v>
      </c>
      <c r="S57" s="2" t="s">
        <v>145</v>
      </c>
      <c r="T57" s="3" t="s">
        <v>145</v>
      </c>
      <c r="U57" s="3" t="s">
        <v>292</v>
      </c>
      <c r="V57" s="4" t="s">
        <v>234</v>
      </c>
      <c r="W57" s="5" t="s">
        <v>235</v>
      </c>
      <c r="X57" s="4">
        <v>1.9910000000000001</v>
      </c>
      <c r="Y57" s="4" t="s">
        <v>145</v>
      </c>
      <c r="Z57" s="4" t="s">
        <v>134</v>
      </c>
      <c r="AA57" s="4" t="s">
        <v>274</v>
      </c>
      <c r="AB57" s="4">
        <v>0</v>
      </c>
      <c r="AC57" s="3">
        <v>900</v>
      </c>
      <c r="AD57" s="4" t="s">
        <v>369</v>
      </c>
      <c r="AE57" s="7">
        <v>2</v>
      </c>
      <c r="AF57" s="7">
        <v>2</v>
      </c>
      <c r="AG57" s="4">
        <v>0</v>
      </c>
      <c r="AH57" s="4">
        <v>72</v>
      </c>
      <c r="AI57" s="4">
        <v>200</v>
      </c>
      <c r="AJ57" s="4" t="s">
        <v>64</v>
      </c>
      <c r="AK57" s="4" t="s">
        <v>0</v>
      </c>
      <c r="AL57" s="4" t="s">
        <v>114</v>
      </c>
      <c r="AM57" s="28" t="s">
        <v>387</v>
      </c>
      <c r="AN57" s="3">
        <v>0.33200000000000002</v>
      </c>
      <c r="AO57" s="36">
        <v>5.2477000000000001E-3</v>
      </c>
      <c r="AR57" s="36"/>
    </row>
    <row r="58" spans="1:44" x14ac:dyDescent="0.2">
      <c r="A58" s="4" t="s">
        <v>63</v>
      </c>
      <c r="B58" s="4" t="s">
        <v>154</v>
      </c>
      <c r="C58" s="6">
        <v>5.88</v>
      </c>
      <c r="D58" s="6">
        <v>36.4</v>
      </c>
      <c r="E58" s="6">
        <v>47.7</v>
      </c>
      <c r="F58" s="4" t="s">
        <v>0</v>
      </c>
      <c r="G58" s="4" t="s">
        <v>50</v>
      </c>
      <c r="H58" s="4" t="s">
        <v>77</v>
      </c>
      <c r="I58" s="17" t="s">
        <v>328</v>
      </c>
      <c r="J58" s="4" t="s">
        <v>315</v>
      </c>
      <c r="K58" s="4">
        <v>4</v>
      </c>
      <c r="L58" s="3">
        <v>0.96</v>
      </c>
      <c r="M58" s="19">
        <v>26.9</v>
      </c>
      <c r="N58" s="3">
        <v>1.1519999999999999</v>
      </c>
      <c r="O58" s="4" t="s">
        <v>11</v>
      </c>
      <c r="P58" s="43">
        <v>1.6122448979999999</v>
      </c>
      <c r="Q58" s="3">
        <v>1475</v>
      </c>
      <c r="R58" s="2" t="s">
        <v>190</v>
      </c>
      <c r="S58" s="2" t="s">
        <v>145</v>
      </c>
      <c r="T58" s="3" t="s">
        <v>145</v>
      </c>
      <c r="U58" s="3" t="s">
        <v>292</v>
      </c>
      <c r="V58" s="4" t="s">
        <v>218</v>
      </c>
      <c r="W58" s="5" t="s">
        <v>238</v>
      </c>
      <c r="X58" s="4">
        <v>7.54</v>
      </c>
      <c r="Y58" s="4" t="s">
        <v>114</v>
      </c>
      <c r="Z58" s="4" t="s">
        <v>0</v>
      </c>
      <c r="AA58" s="4" t="s">
        <v>274</v>
      </c>
      <c r="AB58" s="4">
        <v>106</v>
      </c>
      <c r="AC58" s="3">
        <v>900</v>
      </c>
      <c r="AD58" s="4" t="s">
        <v>368</v>
      </c>
      <c r="AE58" s="7">
        <v>31</v>
      </c>
      <c r="AF58" s="7">
        <v>52</v>
      </c>
      <c r="AG58" s="4">
        <v>0</v>
      </c>
      <c r="AH58" s="4">
        <v>112</v>
      </c>
      <c r="AI58" s="4">
        <v>200</v>
      </c>
      <c r="AJ58" s="4" t="s">
        <v>64</v>
      </c>
      <c r="AK58" s="4" t="s">
        <v>0</v>
      </c>
      <c r="AL58" s="4" t="s">
        <v>114</v>
      </c>
      <c r="AM58" s="28" t="s">
        <v>387</v>
      </c>
      <c r="AN58" s="3">
        <v>0.46899999999999997</v>
      </c>
      <c r="AO58" s="36">
        <v>6.2541000000000003E-3</v>
      </c>
      <c r="AR58" s="36"/>
    </row>
    <row r="59" spans="1:44" x14ac:dyDescent="0.2">
      <c r="A59" s="4" t="s">
        <v>111</v>
      </c>
      <c r="B59" s="4" t="s">
        <v>154</v>
      </c>
      <c r="C59" s="6">
        <v>6.87</v>
      </c>
      <c r="D59" s="6">
        <v>36.4</v>
      </c>
      <c r="E59" s="6">
        <v>47.7</v>
      </c>
      <c r="F59" s="4" t="s">
        <v>148</v>
      </c>
      <c r="G59" s="4" t="s">
        <v>86</v>
      </c>
      <c r="H59" s="4" t="s">
        <v>0</v>
      </c>
      <c r="I59" s="17" t="s">
        <v>328</v>
      </c>
      <c r="J59" s="4" t="s">
        <v>315</v>
      </c>
      <c r="K59" s="4">
        <v>2</v>
      </c>
      <c r="L59" s="3">
        <v>0.94</v>
      </c>
      <c r="M59" s="19">
        <v>25.1</v>
      </c>
      <c r="N59" s="3">
        <v>1.1519999999999999</v>
      </c>
      <c r="O59" s="4" t="s">
        <v>11</v>
      </c>
      <c r="P59" s="4">
        <v>2.0895522390000001</v>
      </c>
      <c r="Q59" s="3">
        <v>1475</v>
      </c>
      <c r="R59" s="2" t="s">
        <v>190</v>
      </c>
      <c r="S59" s="2" t="s">
        <v>145</v>
      </c>
      <c r="T59" s="3" t="s">
        <v>145</v>
      </c>
      <c r="U59" s="3" t="s">
        <v>292</v>
      </c>
      <c r="V59" s="4" t="s">
        <v>239</v>
      </c>
      <c r="W59" s="5" t="s">
        <v>240</v>
      </c>
      <c r="X59" s="4">
        <v>4.625</v>
      </c>
      <c r="Y59" s="4" t="s">
        <v>114</v>
      </c>
      <c r="Z59" s="4" t="s">
        <v>135</v>
      </c>
      <c r="AA59" s="4" t="s">
        <v>274</v>
      </c>
      <c r="AB59" s="4">
        <v>92</v>
      </c>
      <c r="AC59" s="3">
        <v>900</v>
      </c>
      <c r="AD59" s="4" t="s">
        <v>241</v>
      </c>
      <c r="AE59" s="7">
        <v>5</v>
      </c>
      <c r="AF59" s="7">
        <v>4</v>
      </c>
      <c r="AG59" s="4">
        <v>0</v>
      </c>
      <c r="AH59" s="4">
        <v>6</v>
      </c>
      <c r="AI59" s="4">
        <v>200</v>
      </c>
      <c r="AJ59" s="4" t="s">
        <v>64</v>
      </c>
      <c r="AK59" s="4" t="s">
        <v>0</v>
      </c>
      <c r="AL59" s="4" t="s">
        <v>114</v>
      </c>
      <c r="AM59" s="28" t="s">
        <v>387</v>
      </c>
      <c r="AN59" s="3">
        <v>0.32300000000000001</v>
      </c>
      <c r="AO59" s="36">
        <v>5.1912E-3</v>
      </c>
      <c r="AR59" s="36"/>
    </row>
    <row r="60" spans="1:44" x14ac:dyDescent="0.2">
      <c r="A60" s="4" t="s">
        <v>63</v>
      </c>
      <c r="B60" s="4" t="s">
        <v>154</v>
      </c>
      <c r="C60" s="6">
        <v>5.88</v>
      </c>
      <c r="D60" s="6">
        <v>36.4</v>
      </c>
      <c r="E60" s="6">
        <v>47.7</v>
      </c>
      <c r="F60" s="4" t="s">
        <v>148</v>
      </c>
      <c r="G60" s="4" t="s">
        <v>50</v>
      </c>
      <c r="H60" s="4" t="s">
        <v>77</v>
      </c>
      <c r="I60" s="17" t="s">
        <v>328</v>
      </c>
      <c r="J60" s="4" t="s">
        <v>315</v>
      </c>
      <c r="K60" s="4">
        <v>8</v>
      </c>
      <c r="L60" s="3">
        <v>0.89500000000000002</v>
      </c>
      <c r="M60" s="19">
        <v>28.6</v>
      </c>
      <c r="N60" s="3">
        <v>0.85899999999999999</v>
      </c>
      <c r="O60" s="4" t="s">
        <v>11</v>
      </c>
      <c r="P60" s="43">
        <v>1.576576577</v>
      </c>
      <c r="Q60" s="3">
        <v>1475</v>
      </c>
      <c r="R60" s="2" t="s">
        <v>190</v>
      </c>
      <c r="S60" s="2" t="s">
        <v>145</v>
      </c>
      <c r="T60" s="3" t="s">
        <v>145</v>
      </c>
      <c r="U60" s="3" t="s">
        <v>292</v>
      </c>
      <c r="V60" s="4" t="s">
        <v>218</v>
      </c>
      <c r="W60" s="5" t="s">
        <v>238</v>
      </c>
      <c r="X60" s="4">
        <v>7.54</v>
      </c>
      <c r="Y60" s="4" t="s">
        <v>145</v>
      </c>
      <c r="Z60" s="4" t="s">
        <v>0</v>
      </c>
      <c r="AA60" s="4" t="s">
        <v>274</v>
      </c>
      <c r="AB60" s="4">
        <v>114</v>
      </c>
      <c r="AC60" s="3">
        <v>900</v>
      </c>
      <c r="AD60" s="4" t="s">
        <v>241</v>
      </c>
      <c r="AE60" s="7">
        <v>31</v>
      </c>
      <c r="AF60" s="7">
        <v>52</v>
      </c>
      <c r="AG60" s="4">
        <v>0</v>
      </c>
      <c r="AH60" s="4">
        <v>116</v>
      </c>
      <c r="AI60" s="4">
        <v>200</v>
      </c>
      <c r="AJ60" s="4" t="s">
        <v>64</v>
      </c>
      <c r="AK60" s="4" t="s">
        <v>0</v>
      </c>
      <c r="AL60" s="4" t="s">
        <v>114</v>
      </c>
      <c r="AM60" s="28" t="s">
        <v>387</v>
      </c>
      <c r="AN60" s="3">
        <v>0.36099999999999999</v>
      </c>
      <c r="AO60" s="36">
        <v>5.5312E-3</v>
      </c>
      <c r="AR60" s="36"/>
    </row>
    <row r="61" spans="1:44" x14ac:dyDescent="0.2">
      <c r="A61" s="4" t="s">
        <v>63</v>
      </c>
      <c r="B61" s="4" t="s">
        <v>154</v>
      </c>
      <c r="C61" s="6">
        <v>5.88</v>
      </c>
      <c r="D61" s="6">
        <v>36.4</v>
      </c>
      <c r="E61" s="6">
        <v>47.7</v>
      </c>
      <c r="F61" s="4" t="s">
        <v>0</v>
      </c>
      <c r="G61" s="4" t="s">
        <v>50</v>
      </c>
      <c r="H61" s="4" t="s">
        <v>0</v>
      </c>
      <c r="I61" s="17" t="s">
        <v>328</v>
      </c>
      <c r="J61" s="5" t="s">
        <v>316</v>
      </c>
      <c r="K61" s="4">
        <v>5</v>
      </c>
      <c r="L61" s="3">
        <v>0.76</v>
      </c>
      <c r="M61" s="19">
        <v>46.5</v>
      </c>
      <c r="N61" s="3">
        <v>0.85899999999999999</v>
      </c>
      <c r="O61" s="4" t="s">
        <v>11</v>
      </c>
      <c r="P61" s="4">
        <v>3.1844380399999999</v>
      </c>
      <c r="Q61" s="3">
        <v>1500</v>
      </c>
      <c r="R61" s="2" t="s">
        <v>190</v>
      </c>
      <c r="S61" s="2" t="s">
        <v>145</v>
      </c>
      <c r="T61" s="3" t="s">
        <v>145</v>
      </c>
      <c r="U61" s="3" t="s">
        <v>292</v>
      </c>
      <c r="V61" s="4" t="s">
        <v>234</v>
      </c>
      <c r="W61" s="5" t="s">
        <v>235</v>
      </c>
      <c r="X61" s="4">
        <v>1.9910000000000001</v>
      </c>
      <c r="Y61" s="4" t="s">
        <v>145</v>
      </c>
      <c r="Z61" s="4" t="s">
        <v>134</v>
      </c>
      <c r="AA61" s="4" t="s">
        <v>274</v>
      </c>
      <c r="AB61" s="4">
        <v>88</v>
      </c>
      <c r="AC61" s="3">
        <v>900</v>
      </c>
      <c r="AD61" s="4" t="s">
        <v>369</v>
      </c>
      <c r="AE61" s="7">
        <v>2</v>
      </c>
      <c r="AF61" s="7">
        <v>2</v>
      </c>
      <c r="AG61" s="4">
        <v>0</v>
      </c>
      <c r="AH61" s="4">
        <v>80</v>
      </c>
      <c r="AI61" s="4">
        <v>200</v>
      </c>
      <c r="AJ61" s="4" t="s">
        <v>64</v>
      </c>
      <c r="AK61" s="4" t="s">
        <v>0</v>
      </c>
      <c r="AL61" s="4" t="s">
        <v>114</v>
      </c>
      <c r="AM61" s="28" t="s">
        <v>387</v>
      </c>
      <c r="AN61" s="3">
        <v>0.253</v>
      </c>
      <c r="AO61" s="36">
        <v>4.7155000000000001E-3</v>
      </c>
      <c r="AR61" s="36"/>
    </row>
    <row r="62" spans="1:44" x14ac:dyDescent="0.2">
      <c r="A62" s="4" t="s">
        <v>63</v>
      </c>
      <c r="B62" s="4" t="s">
        <v>154</v>
      </c>
      <c r="C62" s="6">
        <v>5.88</v>
      </c>
      <c r="D62" s="6">
        <v>36.4</v>
      </c>
      <c r="E62" s="6">
        <v>47.7</v>
      </c>
      <c r="F62" s="4" t="s">
        <v>0</v>
      </c>
      <c r="G62" s="4" t="s">
        <v>50</v>
      </c>
      <c r="H62" s="4" t="s">
        <v>0</v>
      </c>
      <c r="I62" s="17" t="s">
        <v>328</v>
      </c>
      <c r="J62" s="4" t="s">
        <v>319</v>
      </c>
      <c r="K62" s="4">
        <v>3</v>
      </c>
      <c r="L62" s="3">
        <v>0.88500000000000001</v>
      </c>
      <c r="M62" s="19">
        <v>27.1</v>
      </c>
      <c r="N62" s="3">
        <v>0.85899999999999999</v>
      </c>
      <c r="O62" s="4" t="s">
        <v>11</v>
      </c>
      <c r="P62" s="43">
        <v>3.485064011</v>
      </c>
      <c r="Q62" s="3">
        <v>1500</v>
      </c>
      <c r="R62" s="2" t="s">
        <v>190</v>
      </c>
      <c r="S62" s="2" t="s">
        <v>145</v>
      </c>
      <c r="T62" s="3" t="s">
        <v>145</v>
      </c>
      <c r="U62" s="3" t="s">
        <v>292</v>
      </c>
      <c r="V62" s="4" t="s">
        <v>234</v>
      </c>
      <c r="W62" s="5" t="s">
        <v>235</v>
      </c>
      <c r="X62" s="4">
        <v>1.9910000000000001</v>
      </c>
      <c r="Y62" s="4" t="s">
        <v>145</v>
      </c>
      <c r="Z62" s="4" t="s">
        <v>134</v>
      </c>
      <c r="AA62" s="4" t="s">
        <v>274</v>
      </c>
      <c r="AB62" s="4">
        <v>13</v>
      </c>
      <c r="AC62" s="3">
        <v>900</v>
      </c>
      <c r="AD62" s="4" t="s">
        <v>368</v>
      </c>
      <c r="AE62" s="7">
        <v>2</v>
      </c>
      <c r="AF62" s="7">
        <v>2</v>
      </c>
      <c r="AG62" s="4">
        <v>0</v>
      </c>
      <c r="AH62" s="4">
        <v>83</v>
      </c>
      <c r="AI62" s="4">
        <v>200</v>
      </c>
      <c r="AJ62" s="4" t="s">
        <v>64</v>
      </c>
      <c r="AK62" s="4" t="s">
        <v>0</v>
      </c>
      <c r="AL62" s="4" t="s">
        <v>114</v>
      </c>
      <c r="AM62" s="28" t="s">
        <v>387</v>
      </c>
      <c r="AN62" s="3">
        <v>0.17100000000000001</v>
      </c>
      <c r="AO62" s="36">
        <v>3.8430000000000001E-3</v>
      </c>
      <c r="AR62" s="36"/>
    </row>
    <row r="63" spans="1:44" x14ac:dyDescent="0.2">
      <c r="A63" s="4" t="s">
        <v>111</v>
      </c>
      <c r="B63" s="4" t="s">
        <v>154</v>
      </c>
      <c r="C63" s="6">
        <v>6.87</v>
      </c>
      <c r="D63" s="6">
        <v>36.4</v>
      </c>
      <c r="E63" s="6">
        <v>47.7</v>
      </c>
      <c r="F63" s="4" t="s">
        <v>0</v>
      </c>
      <c r="G63" s="4" t="s">
        <v>50</v>
      </c>
      <c r="H63" s="4" t="s">
        <v>0</v>
      </c>
      <c r="I63" s="17" t="s">
        <v>328</v>
      </c>
      <c r="J63" s="4" t="s">
        <v>315</v>
      </c>
      <c r="K63" s="4">
        <v>10</v>
      </c>
      <c r="L63" s="3">
        <v>0.80500000000000005</v>
      </c>
      <c r="M63" s="19">
        <v>12.9</v>
      </c>
      <c r="N63" s="3">
        <v>0.85899999999999999</v>
      </c>
      <c r="O63" s="4" t="s">
        <v>11</v>
      </c>
      <c r="P63" s="4">
        <v>2.2959183670000001</v>
      </c>
      <c r="Q63" s="3">
        <v>1475</v>
      </c>
      <c r="R63" s="2" t="s">
        <v>190</v>
      </c>
      <c r="S63" s="2" t="s">
        <v>145</v>
      </c>
      <c r="T63" s="3" t="s">
        <v>145</v>
      </c>
      <c r="U63" s="3" t="s">
        <v>292</v>
      </c>
      <c r="V63" s="4" t="s">
        <v>239</v>
      </c>
      <c r="W63" s="5" t="s">
        <v>241</v>
      </c>
      <c r="X63" s="4">
        <v>6.51</v>
      </c>
      <c r="Y63" s="4" t="s">
        <v>145</v>
      </c>
      <c r="Z63" s="4" t="s">
        <v>270</v>
      </c>
      <c r="AA63" s="4" t="s">
        <v>274</v>
      </c>
      <c r="AB63" s="4">
        <v>119</v>
      </c>
      <c r="AC63" s="3">
        <v>900</v>
      </c>
      <c r="AD63" s="4" t="s">
        <v>370</v>
      </c>
      <c r="AE63" s="7">
        <v>5</v>
      </c>
      <c r="AF63" s="7">
        <v>7</v>
      </c>
      <c r="AG63" s="4">
        <v>0</v>
      </c>
      <c r="AH63" s="4">
        <v>27</v>
      </c>
      <c r="AI63" s="4">
        <v>200</v>
      </c>
      <c r="AJ63" s="4" t="s">
        <v>64</v>
      </c>
      <c r="AK63" s="4" t="s">
        <v>0</v>
      </c>
      <c r="AL63" s="4" t="s">
        <v>114</v>
      </c>
      <c r="AM63" s="28" t="s">
        <v>387</v>
      </c>
      <c r="AN63" s="3">
        <v>0.224</v>
      </c>
      <c r="AO63" s="36">
        <v>4.5664E-3</v>
      </c>
      <c r="AR63" s="36"/>
    </row>
    <row r="64" spans="1:44" x14ac:dyDescent="0.2">
      <c r="A64" s="4" t="s">
        <v>111</v>
      </c>
      <c r="B64" s="4" t="s">
        <v>154</v>
      </c>
      <c r="C64" s="6">
        <v>6.87</v>
      </c>
      <c r="D64" s="6">
        <v>36.4</v>
      </c>
      <c r="E64" s="6">
        <v>47.7</v>
      </c>
      <c r="F64" s="4" t="s">
        <v>0</v>
      </c>
      <c r="G64" s="4" t="s">
        <v>50</v>
      </c>
      <c r="H64" s="4" t="s">
        <v>0</v>
      </c>
      <c r="I64" s="17" t="s">
        <v>328</v>
      </c>
      <c r="J64" s="4" t="s">
        <v>320</v>
      </c>
      <c r="K64" s="4">
        <v>11</v>
      </c>
      <c r="L64" s="3">
        <v>0.82</v>
      </c>
      <c r="M64" s="19">
        <v>13.6</v>
      </c>
      <c r="N64" s="3">
        <v>0.85899999999999999</v>
      </c>
      <c r="O64" s="4" t="s">
        <v>11</v>
      </c>
      <c r="P64" s="43">
        <v>2.6881720429999998</v>
      </c>
      <c r="Q64" s="3">
        <v>1475</v>
      </c>
      <c r="R64" s="2" t="s">
        <v>190</v>
      </c>
      <c r="S64" s="2" t="s">
        <v>145</v>
      </c>
      <c r="T64" s="3" t="s">
        <v>145</v>
      </c>
      <c r="U64" s="3" t="s">
        <v>292</v>
      </c>
      <c r="V64" s="4" t="s">
        <v>239</v>
      </c>
      <c r="W64" s="5" t="s">
        <v>241</v>
      </c>
      <c r="X64" s="4">
        <v>6.51</v>
      </c>
      <c r="Y64" s="4" t="s">
        <v>145</v>
      </c>
      <c r="Z64" s="4" t="s">
        <v>270</v>
      </c>
      <c r="AA64" s="4" t="s">
        <v>274</v>
      </c>
      <c r="AB64" s="4">
        <v>10</v>
      </c>
      <c r="AC64" s="3">
        <v>900</v>
      </c>
      <c r="AD64" s="4" t="s">
        <v>370</v>
      </c>
      <c r="AE64" s="7">
        <v>5</v>
      </c>
      <c r="AF64" s="7">
        <v>7</v>
      </c>
      <c r="AG64" s="4">
        <v>0</v>
      </c>
      <c r="AH64" s="4">
        <v>33</v>
      </c>
      <c r="AI64" s="4">
        <v>200</v>
      </c>
      <c r="AJ64" s="4" t="s">
        <v>64</v>
      </c>
      <c r="AK64" s="4" t="s">
        <v>0</v>
      </c>
      <c r="AL64" s="4" t="s">
        <v>114</v>
      </c>
      <c r="AM64" s="28" t="s">
        <v>387</v>
      </c>
      <c r="AN64" s="8">
        <v>0.23</v>
      </c>
      <c r="AO64" s="36">
        <v>4.6106999999999997E-3</v>
      </c>
      <c r="AR64" s="36"/>
    </row>
    <row r="65" spans="1:44" x14ac:dyDescent="0.2">
      <c r="A65" s="4" t="s">
        <v>63</v>
      </c>
      <c r="B65" s="4" t="s">
        <v>154</v>
      </c>
      <c r="C65" s="6">
        <v>5.88</v>
      </c>
      <c r="D65" s="6">
        <v>36.4</v>
      </c>
      <c r="E65" s="6">
        <v>47.7</v>
      </c>
      <c r="F65" s="4" t="s">
        <v>148</v>
      </c>
      <c r="G65" s="4" t="s">
        <v>50</v>
      </c>
      <c r="H65" s="4" t="s">
        <v>0</v>
      </c>
      <c r="I65" s="17" t="s">
        <v>328</v>
      </c>
      <c r="J65" s="4" t="s">
        <v>315</v>
      </c>
      <c r="K65" s="4">
        <v>6</v>
      </c>
      <c r="L65" s="3">
        <v>0.97</v>
      </c>
      <c r="M65" s="19">
        <v>19.899999999999999</v>
      </c>
      <c r="N65" s="3">
        <v>0.85899999999999999</v>
      </c>
      <c r="O65" s="4" t="s">
        <v>11</v>
      </c>
      <c r="P65" s="4">
        <v>1.561181435</v>
      </c>
      <c r="Q65" s="3">
        <v>1475</v>
      </c>
      <c r="R65" s="2" t="s">
        <v>190</v>
      </c>
      <c r="S65" s="2" t="s">
        <v>145</v>
      </c>
      <c r="T65" s="3" t="s">
        <v>145</v>
      </c>
      <c r="U65" s="3" t="s">
        <v>292</v>
      </c>
      <c r="V65" s="4" t="s">
        <v>231</v>
      </c>
      <c r="W65" s="5" t="s">
        <v>242</v>
      </c>
      <c r="X65" s="4">
        <v>3.411</v>
      </c>
      <c r="Y65" s="4" t="s">
        <v>145</v>
      </c>
      <c r="Z65" s="4" t="s">
        <v>134</v>
      </c>
      <c r="AA65" s="4" t="s">
        <v>274</v>
      </c>
      <c r="AB65" s="4">
        <v>148</v>
      </c>
      <c r="AC65" s="3">
        <v>800</v>
      </c>
      <c r="AD65" s="4" t="s">
        <v>371</v>
      </c>
      <c r="AE65" s="7">
        <v>2</v>
      </c>
      <c r="AF65" s="7">
        <v>6</v>
      </c>
      <c r="AG65" s="4">
        <v>0</v>
      </c>
      <c r="AH65" s="4">
        <v>63</v>
      </c>
      <c r="AI65" s="4">
        <v>200</v>
      </c>
      <c r="AJ65" s="4" t="s">
        <v>64</v>
      </c>
      <c r="AK65" s="4" t="s">
        <v>0</v>
      </c>
      <c r="AL65" s="4" t="s">
        <v>114</v>
      </c>
      <c r="AM65" s="28" t="s">
        <v>386</v>
      </c>
      <c r="AN65" s="3">
        <v>0.42799999999999999</v>
      </c>
      <c r="AO65" s="36">
        <v>5.8906000000000002E-3</v>
      </c>
      <c r="AR65" s="36"/>
    </row>
    <row r="66" spans="1:44" x14ac:dyDescent="0.2">
      <c r="A66" s="4" t="s">
        <v>111</v>
      </c>
      <c r="B66" s="4" t="s">
        <v>154</v>
      </c>
      <c r="C66" s="6">
        <v>6.87</v>
      </c>
      <c r="D66" s="6">
        <v>36.4</v>
      </c>
      <c r="E66" s="6">
        <v>47.7</v>
      </c>
      <c r="F66" s="4" t="s">
        <v>0</v>
      </c>
      <c r="G66" s="4" t="s">
        <v>50</v>
      </c>
      <c r="H66" s="4" t="s">
        <v>0</v>
      </c>
      <c r="I66" s="17" t="s">
        <v>328</v>
      </c>
      <c r="J66" s="4" t="s">
        <v>319</v>
      </c>
      <c r="K66" s="4">
        <v>12</v>
      </c>
      <c r="L66" s="3">
        <v>0.89</v>
      </c>
      <c r="M66" s="19">
        <v>20.5</v>
      </c>
      <c r="N66" s="3">
        <v>0.85899999999999999</v>
      </c>
      <c r="O66" s="4" t="s">
        <v>11</v>
      </c>
      <c r="P66" s="43">
        <v>1.280148423</v>
      </c>
      <c r="Q66" s="3">
        <v>1475</v>
      </c>
      <c r="R66" s="2" t="s">
        <v>190</v>
      </c>
      <c r="S66" s="2" t="s">
        <v>145</v>
      </c>
      <c r="T66" s="3" t="s">
        <v>145</v>
      </c>
      <c r="U66" s="3" t="s">
        <v>292</v>
      </c>
      <c r="V66" s="4" t="s">
        <v>239</v>
      </c>
      <c r="W66" s="5" t="s">
        <v>241</v>
      </c>
      <c r="X66" s="4">
        <v>6.51</v>
      </c>
      <c r="Y66" s="4" t="s">
        <v>145</v>
      </c>
      <c r="Z66" s="4" t="s">
        <v>269</v>
      </c>
      <c r="AA66" s="4" t="s">
        <v>274</v>
      </c>
      <c r="AB66" s="4">
        <v>55</v>
      </c>
      <c r="AC66" s="3">
        <v>800</v>
      </c>
      <c r="AD66" s="4" t="s">
        <v>371</v>
      </c>
      <c r="AE66" s="7">
        <v>5</v>
      </c>
      <c r="AF66" s="7">
        <v>7</v>
      </c>
      <c r="AG66" s="4">
        <v>0</v>
      </c>
      <c r="AH66" s="4">
        <v>47</v>
      </c>
      <c r="AI66" s="4">
        <v>200</v>
      </c>
      <c r="AJ66" s="4" t="s">
        <v>64</v>
      </c>
      <c r="AK66" s="4" t="s">
        <v>0</v>
      </c>
      <c r="AL66" s="4" t="s">
        <v>114</v>
      </c>
      <c r="AM66" s="28" t="s">
        <v>387</v>
      </c>
      <c r="AN66" s="3">
        <v>0.28699999999999998</v>
      </c>
      <c r="AO66" s="36">
        <v>4.5620000000000001E-3</v>
      </c>
      <c r="AR66" s="36"/>
    </row>
    <row r="67" spans="1:44" x14ac:dyDescent="0.2">
      <c r="A67" s="4" t="s">
        <v>111</v>
      </c>
      <c r="B67" s="4" t="s">
        <v>154</v>
      </c>
      <c r="C67" s="6">
        <v>6.87</v>
      </c>
      <c r="D67" s="6">
        <v>36.4</v>
      </c>
      <c r="E67" s="6">
        <v>47.7</v>
      </c>
      <c r="F67" s="4" t="s">
        <v>0</v>
      </c>
      <c r="G67" s="4" t="s">
        <v>50</v>
      </c>
      <c r="H67" s="4" t="s">
        <v>172</v>
      </c>
      <c r="I67" s="17" t="s">
        <v>328</v>
      </c>
      <c r="J67" s="4" t="s">
        <v>315</v>
      </c>
      <c r="K67" s="4">
        <v>3</v>
      </c>
      <c r="L67" s="3">
        <v>0.93500000000000005</v>
      </c>
      <c r="M67" s="19">
        <v>15.4</v>
      </c>
      <c r="N67" s="3">
        <v>0.85899999999999999</v>
      </c>
      <c r="O67" s="4" t="s">
        <v>11</v>
      </c>
      <c r="P67" s="4">
        <v>2.7130044839999998</v>
      </c>
      <c r="Q67" s="3">
        <v>1475</v>
      </c>
      <c r="R67" s="2" t="s">
        <v>190</v>
      </c>
      <c r="S67" s="2" t="s">
        <v>145</v>
      </c>
      <c r="T67" s="3" t="s">
        <v>145</v>
      </c>
      <c r="U67" s="3" t="s">
        <v>292</v>
      </c>
      <c r="V67" s="4" t="s">
        <v>239</v>
      </c>
      <c r="W67" s="5" t="s">
        <v>241</v>
      </c>
      <c r="X67" s="4">
        <v>6.51</v>
      </c>
      <c r="Y67" s="4" t="s">
        <v>145</v>
      </c>
      <c r="Z67" s="4" t="s">
        <v>269</v>
      </c>
      <c r="AA67" s="4" t="s">
        <v>274</v>
      </c>
      <c r="AB67" s="4">
        <v>119</v>
      </c>
      <c r="AC67" s="3">
        <v>900</v>
      </c>
      <c r="AD67" s="4" t="s">
        <v>370</v>
      </c>
      <c r="AE67" s="7">
        <v>5</v>
      </c>
      <c r="AF67" s="7">
        <v>7</v>
      </c>
      <c r="AG67" s="4">
        <v>0</v>
      </c>
      <c r="AH67" s="4">
        <v>54</v>
      </c>
      <c r="AI67" s="4">
        <v>200</v>
      </c>
      <c r="AJ67" s="4" t="s">
        <v>64</v>
      </c>
      <c r="AK67" s="4" t="s">
        <v>0</v>
      </c>
      <c r="AL67" s="4" t="s">
        <v>114</v>
      </c>
      <c r="AM67" s="28" t="s">
        <v>387</v>
      </c>
      <c r="AN67" s="3">
        <v>0.24399999999999999</v>
      </c>
      <c r="AO67" s="36">
        <v>4.6692000000000001E-3</v>
      </c>
      <c r="AR67" s="36"/>
    </row>
    <row r="68" spans="1:44" x14ac:dyDescent="0.2">
      <c r="A68" s="4" t="s">
        <v>111</v>
      </c>
      <c r="B68" s="4" t="s">
        <v>154</v>
      </c>
      <c r="C68" s="6">
        <v>6.87</v>
      </c>
      <c r="D68" s="6">
        <v>36.4</v>
      </c>
      <c r="E68" s="6">
        <v>47.7</v>
      </c>
      <c r="F68" s="4" t="s">
        <v>0</v>
      </c>
      <c r="G68" s="4" t="s">
        <v>86</v>
      </c>
      <c r="H68" s="4" t="s">
        <v>0</v>
      </c>
      <c r="I68" s="17" t="s">
        <v>328</v>
      </c>
      <c r="J68" s="4" t="s">
        <v>315</v>
      </c>
      <c r="K68" s="4">
        <v>11</v>
      </c>
      <c r="L68" s="3">
        <v>0.85</v>
      </c>
      <c r="M68" s="19">
        <v>17.7</v>
      </c>
      <c r="N68" s="3">
        <v>1.1519999999999999</v>
      </c>
      <c r="O68" s="4" t="s">
        <v>11</v>
      </c>
      <c r="P68" s="43">
        <v>1.9628647210000001</v>
      </c>
      <c r="Q68" s="3">
        <v>1475</v>
      </c>
      <c r="R68" s="2" t="s">
        <v>190</v>
      </c>
      <c r="S68" s="2" t="s">
        <v>145</v>
      </c>
      <c r="T68" s="3" t="s">
        <v>145</v>
      </c>
      <c r="U68" s="3" t="s">
        <v>292</v>
      </c>
      <c r="V68" s="4" t="s">
        <v>243</v>
      </c>
      <c r="W68" s="5" t="s">
        <v>244</v>
      </c>
      <c r="X68" s="4">
        <v>5.4720000000000004</v>
      </c>
      <c r="Y68" s="4" t="s">
        <v>114</v>
      </c>
      <c r="Z68" s="4" t="s">
        <v>134</v>
      </c>
      <c r="AA68" s="4" t="s">
        <v>274</v>
      </c>
      <c r="AB68" s="4">
        <v>165</v>
      </c>
      <c r="AC68" s="3">
        <v>900</v>
      </c>
      <c r="AD68" s="4" t="s">
        <v>372</v>
      </c>
      <c r="AE68" s="7">
        <v>2</v>
      </c>
      <c r="AF68" s="7">
        <v>18</v>
      </c>
      <c r="AG68" s="4">
        <v>0</v>
      </c>
      <c r="AH68" s="4">
        <v>32</v>
      </c>
      <c r="AI68" s="4">
        <v>200</v>
      </c>
      <c r="AJ68" s="4" t="s">
        <v>64</v>
      </c>
      <c r="AK68" s="4" t="s">
        <v>0</v>
      </c>
      <c r="AL68" s="4" t="s">
        <v>114</v>
      </c>
      <c r="AM68" s="28" t="s">
        <v>387</v>
      </c>
      <c r="AN68" s="3">
        <v>0.36899999999999999</v>
      </c>
      <c r="AO68" s="36">
        <v>5.4799000000000002E-3</v>
      </c>
      <c r="AR68" s="36"/>
    </row>
    <row r="69" spans="1:44" x14ac:dyDescent="0.2">
      <c r="A69" s="4" t="s">
        <v>111</v>
      </c>
      <c r="B69" s="4" t="s">
        <v>154</v>
      </c>
      <c r="C69" s="6">
        <v>6.87</v>
      </c>
      <c r="D69" s="6">
        <v>36.4</v>
      </c>
      <c r="E69" s="6">
        <v>47.7</v>
      </c>
      <c r="F69" s="4" t="s">
        <v>0</v>
      </c>
      <c r="G69" s="4" t="s">
        <v>86</v>
      </c>
      <c r="H69" s="4" t="s">
        <v>0</v>
      </c>
      <c r="I69" s="17" t="s">
        <v>328</v>
      </c>
      <c r="J69" s="4" t="s">
        <v>315</v>
      </c>
      <c r="K69" s="4">
        <v>4</v>
      </c>
      <c r="L69" s="3">
        <v>0.875</v>
      </c>
      <c r="M69" s="19">
        <v>30.3</v>
      </c>
      <c r="N69" s="3">
        <v>1.1519999999999999</v>
      </c>
      <c r="O69" s="4" t="s">
        <v>11</v>
      </c>
      <c r="P69" s="4">
        <v>2.4795640329999999</v>
      </c>
      <c r="Q69" s="3">
        <v>1475</v>
      </c>
      <c r="R69" s="2" t="s">
        <v>190</v>
      </c>
      <c r="S69" s="2" t="s">
        <v>145</v>
      </c>
      <c r="T69" s="3" t="s">
        <v>145</v>
      </c>
      <c r="U69" s="3" t="s">
        <v>292</v>
      </c>
      <c r="V69" s="4" t="s">
        <v>243</v>
      </c>
      <c r="W69" s="5" t="s">
        <v>245</v>
      </c>
      <c r="X69" s="4">
        <v>4.3769999999999998</v>
      </c>
      <c r="Y69" s="4" t="s">
        <v>114</v>
      </c>
      <c r="Z69" s="4" t="s">
        <v>134</v>
      </c>
      <c r="AA69" s="4" t="s">
        <v>274</v>
      </c>
      <c r="AB69" s="4">
        <v>170</v>
      </c>
      <c r="AC69" s="3">
        <v>900</v>
      </c>
      <c r="AD69" s="4" t="s">
        <v>373</v>
      </c>
      <c r="AE69" s="7">
        <v>2</v>
      </c>
      <c r="AF69" s="7">
        <v>21</v>
      </c>
      <c r="AG69" s="4">
        <v>0</v>
      </c>
      <c r="AH69" s="4">
        <v>43</v>
      </c>
      <c r="AI69" s="4">
        <v>200</v>
      </c>
      <c r="AJ69" s="4" t="s">
        <v>64</v>
      </c>
      <c r="AK69" s="4" t="s">
        <v>0</v>
      </c>
      <c r="AL69" s="4" t="s">
        <v>114</v>
      </c>
      <c r="AM69" s="28" t="s">
        <v>387</v>
      </c>
      <c r="AN69" s="3">
        <v>0.218</v>
      </c>
      <c r="AO69" s="36">
        <v>4.3724000000000002E-3</v>
      </c>
      <c r="AR69" s="36"/>
    </row>
    <row r="70" spans="1:44" x14ac:dyDescent="0.2">
      <c r="A70" s="4" t="s">
        <v>111</v>
      </c>
      <c r="B70" s="4" t="s">
        <v>154</v>
      </c>
      <c r="C70" s="6">
        <v>6.87</v>
      </c>
      <c r="D70" s="6">
        <v>36.4</v>
      </c>
      <c r="E70" s="6">
        <v>47.7</v>
      </c>
      <c r="F70" s="4" t="s">
        <v>146</v>
      </c>
      <c r="G70" s="4" t="s">
        <v>86</v>
      </c>
      <c r="H70" s="4" t="s">
        <v>0</v>
      </c>
      <c r="I70" s="17" t="s">
        <v>328</v>
      </c>
      <c r="J70" s="4" t="s">
        <v>315</v>
      </c>
      <c r="K70" s="4">
        <v>1</v>
      </c>
      <c r="L70" s="3">
        <v>0.98</v>
      </c>
      <c r="M70" s="19">
        <v>18.899999999999999</v>
      </c>
      <c r="N70" s="3">
        <v>1.1519999999999999</v>
      </c>
      <c r="O70" s="4" t="s">
        <v>11</v>
      </c>
      <c r="P70" s="43">
        <v>1.5509259259999999</v>
      </c>
      <c r="Q70" s="3">
        <v>1475</v>
      </c>
      <c r="R70" s="2" t="s">
        <v>190</v>
      </c>
      <c r="S70" s="2" t="s">
        <v>145</v>
      </c>
      <c r="T70" s="3" t="s">
        <v>145</v>
      </c>
      <c r="U70" s="3" t="s">
        <v>292</v>
      </c>
      <c r="V70" s="4" t="s">
        <v>246</v>
      </c>
      <c r="W70" s="5" t="s">
        <v>247</v>
      </c>
      <c r="X70" s="4">
        <v>2.8140000000000001</v>
      </c>
      <c r="Y70" s="4" t="s">
        <v>114</v>
      </c>
      <c r="Z70" s="4" t="s">
        <v>134</v>
      </c>
      <c r="AA70" s="4" t="s">
        <v>274</v>
      </c>
      <c r="AB70" s="4">
        <v>224</v>
      </c>
      <c r="AC70" s="3">
        <v>900</v>
      </c>
      <c r="AD70" s="4" t="s">
        <v>374</v>
      </c>
      <c r="AE70" s="7">
        <v>58</v>
      </c>
      <c r="AF70" s="7">
        <v>4</v>
      </c>
      <c r="AG70" s="4">
        <v>0</v>
      </c>
      <c r="AH70" s="4">
        <v>23</v>
      </c>
      <c r="AI70" s="4">
        <v>200</v>
      </c>
      <c r="AJ70" s="4" t="s">
        <v>64</v>
      </c>
      <c r="AK70" s="4" t="s">
        <v>0</v>
      </c>
      <c r="AL70" s="4" t="s">
        <v>114</v>
      </c>
      <c r="AM70" s="28" t="s">
        <v>387</v>
      </c>
      <c r="AN70" s="3">
        <v>0.23899999999999999</v>
      </c>
      <c r="AO70" s="36">
        <v>4.6405999999999999E-3</v>
      </c>
      <c r="AR70" s="36"/>
    </row>
    <row r="71" spans="1:44" x14ac:dyDescent="0.2">
      <c r="A71" s="4" t="s">
        <v>111</v>
      </c>
      <c r="B71" s="4" t="s">
        <v>154</v>
      </c>
      <c r="C71" s="6">
        <v>6.87</v>
      </c>
      <c r="D71" s="6">
        <v>36.4</v>
      </c>
      <c r="E71" s="6">
        <v>47.7</v>
      </c>
      <c r="F71" s="4" t="s">
        <v>146</v>
      </c>
      <c r="G71" s="4" t="s">
        <v>86</v>
      </c>
      <c r="H71" s="4" t="s">
        <v>0</v>
      </c>
      <c r="I71" s="17" t="s">
        <v>328</v>
      </c>
      <c r="J71" s="4" t="s">
        <v>315</v>
      </c>
      <c r="K71" s="4">
        <v>5</v>
      </c>
      <c r="L71" s="3">
        <v>0.90500000000000003</v>
      </c>
      <c r="M71" s="19">
        <v>12.2</v>
      </c>
      <c r="N71" s="3">
        <v>1.1519999999999999</v>
      </c>
      <c r="O71" s="4" t="s">
        <v>11</v>
      </c>
      <c r="P71" s="4">
        <v>1.6746411480000001</v>
      </c>
      <c r="Q71" s="3">
        <v>1475</v>
      </c>
      <c r="R71" s="2" t="s">
        <v>190</v>
      </c>
      <c r="S71" s="2" t="s">
        <v>145</v>
      </c>
      <c r="T71" s="3" t="s">
        <v>145</v>
      </c>
      <c r="U71" s="3" t="s">
        <v>292</v>
      </c>
      <c r="V71" s="4" t="s">
        <v>246</v>
      </c>
      <c r="W71" s="5" t="s">
        <v>247</v>
      </c>
      <c r="X71" s="4">
        <v>2.8140000000000001</v>
      </c>
      <c r="Y71" s="4" t="s">
        <v>114</v>
      </c>
      <c r="Z71" s="4" t="s">
        <v>134</v>
      </c>
      <c r="AA71" s="4" t="s">
        <v>274</v>
      </c>
      <c r="AB71" s="4">
        <v>224</v>
      </c>
      <c r="AC71" s="3">
        <v>900</v>
      </c>
      <c r="AD71" s="4" t="s">
        <v>374</v>
      </c>
      <c r="AE71" s="7">
        <v>58</v>
      </c>
      <c r="AF71" s="7">
        <v>4</v>
      </c>
      <c r="AG71" s="4">
        <v>0</v>
      </c>
      <c r="AH71" s="4">
        <v>27</v>
      </c>
      <c r="AI71" s="4">
        <v>200</v>
      </c>
      <c r="AJ71" s="4" t="s">
        <v>64</v>
      </c>
      <c r="AK71" s="4" t="s">
        <v>0</v>
      </c>
      <c r="AL71" s="4" t="s">
        <v>114</v>
      </c>
      <c r="AM71" s="28" t="s">
        <v>387</v>
      </c>
      <c r="AN71" s="3">
        <v>0.16</v>
      </c>
      <c r="AO71" s="36">
        <v>4.0873000000000003E-3</v>
      </c>
      <c r="AR71" s="36"/>
    </row>
    <row r="72" spans="1:44" x14ac:dyDescent="0.2">
      <c r="A72" s="4" t="s">
        <v>111</v>
      </c>
      <c r="B72" s="4" t="s">
        <v>154</v>
      </c>
      <c r="C72" s="6">
        <v>6.87</v>
      </c>
      <c r="D72" s="6">
        <v>36.4</v>
      </c>
      <c r="E72" s="6">
        <v>47.7</v>
      </c>
      <c r="F72" s="4" t="s">
        <v>146</v>
      </c>
      <c r="G72" s="4" t="s">
        <v>86</v>
      </c>
      <c r="H72" s="4" t="s">
        <v>0</v>
      </c>
      <c r="I72" s="17" t="s">
        <v>328</v>
      </c>
      <c r="J72" s="4" t="s">
        <v>315</v>
      </c>
      <c r="K72" s="4">
        <v>2</v>
      </c>
      <c r="L72" s="3">
        <v>0.86499999999999999</v>
      </c>
      <c r="M72" s="19">
        <v>17.600000000000001</v>
      </c>
      <c r="N72" s="3">
        <v>1.1519999999999999</v>
      </c>
      <c r="O72" s="4" t="s">
        <v>11</v>
      </c>
      <c r="P72" s="43">
        <v>1.698924731</v>
      </c>
      <c r="Q72" s="3">
        <v>1475</v>
      </c>
      <c r="R72" s="2" t="s">
        <v>190</v>
      </c>
      <c r="S72" s="2" t="s">
        <v>145</v>
      </c>
      <c r="T72" s="3" t="s">
        <v>145</v>
      </c>
      <c r="U72" s="3" t="s">
        <v>292</v>
      </c>
      <c r="V72" s="4" t="s">
        <v>246</v>
      </c>
      <c r="W72" s="5" t="s">
        <v>248</v>
      </c>
      <c r="X72" s="4">
        <v>2.7160000000000002</v>
      </c>
      <c r="Y72" s="4" t="s">
        <v>114</v>
      </c>
      <c r="Z72" s="4" t="s">
        <v>134</v>
      </c>
      <c r="AA72" s="4" t="s">
        <v>274</v>
      </c>
      <c r="AB72" s="4">
        <v>235</v>
      </c>
      <c r="AC72" s="3">
        <v>825</v>
      </c>
      <c r="AD72" s="4" t="s">
        <v>375</v>
      </c>
      <c r="AE72" s="7">
        <v>58</v>
      </c>
      <c r="AF72" s="7">
        <v>7</v>
      </c>
      <c r="AG72" s="4">
        <v>0</v>
      </c>
      <c r="AH72" s="4">
        <v>31</v>
      </c>
      <c r="AI72" s="4">
        <v>200</v>
      </c>
      <c r="AJ72" s="4" t="s">
        <v>64</v>
      </c>
      <c r="AK72" s="4" t="s">
        <v>0</v>
      </c>
      <c r="AL72" s="4" t="s">
        <v>114</v>
      </c>
      <c r="AM72" s="28" t="s">
        <v>387</v>
      </c>
      <c r="AN72" s="3">
        <v>0.224</v>
      </c>
      <c r="AO72" s="36">
        <v>4.4225999999999996E-3</v>
      </c>
      <c r="AR72" s="36"/>
    </row>
    <row r="73" spans="1:44" ht="18" x14ac:dyDescent="0.25">
      <c r="A73" s="4" t="s">
        <v>63</v>
      </c>
      <c r="B73" s="4" t="s">
        <v>154</v>
      </c>
      <c r="C73" s="6">
        <v>5.88</v>
      </c>
      <c r="D73" s="6">
        <v>36.4</v>
      </c>
      <c r="E73" s="6">
        <v>47.7</v>
      </c>
      <c r="F73" s="4" t="s">
        <v>0</v>
      </c>
      <c r="G73" s="4" t="s">
        <v>50</v>
      </c>
      <c r="H73" s="4" t="s">
        <v>147</v>
      </c>
      <c r="I73" s="17" t="s">
        <v>328</v>
      </c>
      <c r="J73" s="4" t="s">
        <v>315</v>
      </c>
      <c r="K73" s="4">
        <v>5</v>
      </c>
      <c r="L73" s="3">
        <v>0.84</v>
      </c>
      <c r="M73" s="19">
        <v>28.2</v>
      </c>
      <c r="N73" s="3">
        <v>0.85899999999999999</v>
      </c>
      <c r="O73" s="4" t="s">
        <v>11</v>
      </c>
      <c r="P73" s="4">
        <v>1.268382353</v>
      </c>
      <c r="Q73" s="3">
        <v>1475</v>
      </c>
      <c r="R73" s="2" t="s">
        <v>190</v>
      </c>
      <c r="S73" s="2" t="s">
        <v>145</v>
      </c>
      <c r="T73" s="3" t="s">
        <v>145</v>
      </c>
      <c r="U73" s="3" t="s">
        <v>292</v>
      </c>
      <c r="V73" s="4" t="s">
        <v>236</v>
      </c>
      <c r="W73" s="5" t="s">
        <v>221</v>
      </c>
      <c r="X73" s="4">
        <v>2.7429999999999999</v>
      </c>
      <c r="Y73" s="4" t="s">
        <v>145</v>
      </c>
      <c r="Z73" s="4" t="s">
        <v>0</v>
      </c>
      <c r="AA73" s="4" t="s">
        <v>274</v>
      </c>
      <c r="AB73" s="4">
        <v>18</v>
      </c>
      <c r="AC73" s="3">
        <v>900</v>
      </c>
      <c r="AD73" s="4" t="s">
        <v>360</v>
      </c>
      <c r="AE73" s="7">
        <v>1</v>
      </c>
      <c r="AF73" s="7">
        <v>15</v>
      </c>
      <c r="AG73" s="4">
        <v>0</v>
      </c>
      <c r="AH73" s="4">
        <v>242</v>
      </c>
      <c r="AI73" s="4">
        <v>200</v>
      </c>
      <c r="AJ73" s="4" t="s">
        <v>64</v>
      </c>
      <c r="AK73" s="4" t="s">
        <v>0</v>
      </c>
      <c r="AL73" s="4" t="s">
        <v>114</v>
      </c>
      <c r="AM73" s="28" t="s">
        <v>387</v>
      </c>
      <c r="AN73" s="3">
        <v>0.318</v>
      </c>
      <c r="AO73" s="36">
        <v>5.1554000000000001E-3</v>
      </c>
      <c r="AR73" s="36"/>
    </row>
    <row r="74" spans="1:44" x14ac:dyDescent="0.2">
      <c r="A74" s="4" t="s">
        <v>63</v>
      </c>
      <c r="B74" s="4" t="s">
        <v>154</v>
      </c>
      <c r="C74" s="6">
        <v>5.88</v>
      </c>
      <c r="D74" s="6">
        <v>36.4</v>
      </c>
      <c r="E74" s="6">
        <v>47.7</v>
      </c>
      <c r="F74" s="4" t="s">
        <v>148</v>
      </c>
      <c r="G74" s="4" t="s">
        <v>50</v>
      </c>
      <c r="H74" s="4" t="s">
        <v>0</v>
      </c>
      <c r="I74" s="17" t="s">
        <v>328</v>
      </c>
      <c r="J74" s="5" t="s">
        <v>316</v>
      </c>
      <c r="K74" s="4">
        <v>5</v>
      </c>
      <c r="L74" s="3">
        <v>0.93500000000000005</v>
      </c>
      <c r="M74" s="19">
        <v>38.4</v>
      </c>
      <c r="N74" s="3">
        <v>0.85899999999999999</v>
      </c>
      <c r="O74" s="4" t="s">
        <v>11</v>
      </c>
      <c r="P74" s="43">
        <v>1.6835699799999999</v>
      </c>
      <c r="Q74" s="3">
        <v>1475</v>
      </c>
      <c r="R74" s="2" t="s">
        <v>190</v>
      </c>
      <c r="S74" s="2" t="s">
        <v>145</v>
      </c>
      <c r="T74" s="3" t="s">
        <v>145</v>
      </c>
      <c r="U74" s="3" t="s">
        <v>292</v>
      </c>
      <c r="V74" s="4" t="s">
        <v>231</v>
      </c>
      <c r="W74" s="5" t="s">
        <v>242</v>
      </c>
      <c r="X74" s="4">
        <v>3.411</v>
      </c>
      <c r="Y74" s="4" t="s">
        <v>145</v>
      </c>
      <c r="Z74" s="4" t="s">
        <v>134</v>
      </c>
      <c r="AA74" s="4" t="s">
        <v>274</v>
      </c>
      <c r="AB74" s="4">
        <v>85</v>
      </c>
      <c r="AC74" s="3">
        <v>900</v>
      </c>
      <c r="AD74" s="4" t="s">
        <v>368</v>
      </c>
      <c r="AE74" s="7">
        <v>2</v>
      </c>
      <c r="AF74" s="7">
        <v>6</v>
      </c>
      <c r="AG74" s="4">
        <v>0</v>
      </c>
      <c r="AH74" s="4">
        <v>189</v>
      </c>
      <c r="AI74" s="4">
        <v>200</v>
      </c>
      <c r="AJ74" s="4" t="s">
        <v>64</v>
      </c>
      <c r="AK74" s="4" t="s">
        <v>0</v>
      </c>
      <c r="AL74" s="4" t="s">
        <v>114</v>
      </c>
      <c r="AM74" s="28" t="s">
        <v>387</v>
      </c>
      <c r="AN74" s="3">
        <v>0.34300000000000003</v>
      </c>
      <c r="AO74" s="36">
        <v>5.1910999999999997E-3</v>
      </c>
      <c r="AR74" s="36"/>
    </row>
    <row r="75" spans="1:44" x14ac:dyDescent="0.2">
      <c r="A75" s="4" t="s">
        <v>111</v>
      </c>
      <c r="B75" s="4" t="s">
        <v>154</v>
      </c>
      <c r="C75" s="6">
        <v>6.87</v>
      </c>
      <c r="D75" s="6">
        <v>36.4</v>
      </c>
      <c r="E75" s="6">
        <v>47.7</v>
      </c>
      <c r="F75" s="4" t="s">
        <v>148</v>
      </c>
      <c r="G75" s="4" t="s">
        <v>86</v>
      </c>
      <c r="H75" s="4" t="s">
        <v>0</v>
      </c>
      <c r="I75" s="17" t="s">
        <v>328</v>
      </c>
      <c r="J75" s="4" t="s">
        <v>318</v>
      </c>
      <c r="K75" s="4">
        <v>1</v>
      </c>
      <c r="L75" s="3">
        <v>0.78500000000000003</v>
      </c>
      <c r="M75" s="19">
        <v>31.8</v>
      </c>
      <c r="N75" s="3">
        <v>1.1519999999999999</v>
      </c>
      <c r="O75" s="4" t="s">
        <v>11</v>
      </c>
      <c r="P75" s="4">
        <v>3.0417495030000001</v>
      </c>
      <c r="Q75" s="3">
        <v>1475</v>
      </c>
      <c r="R75" s="2" t="s">
        <v>190</v>
      </c>
      <c r="S75" s="2" t="s">
        <v>145</v>
      </c>
      <c r="T75" s="3" t="s">
        <v>145</v>
      </c>
      <c r="U75" s="3" t="s">
        <v>292</v>
      </c>
      <c r="V75" s="4" t="s">
        <v>249</v>
      </c>
      <c r="W75" s="5" t="s">
        <v>250</v>
      </c>
      <c r="X75" s="4">
        <v>2.7469999999999999</v>
      </c>
      <c r="Y75" s="4" t="s">
        <v>114</v>
      </c>
      <c r="Z75" s="4" t="s">
        <v>0</v>
      </c>
      <c r="AA75" s="4" t="s">
        <v>274</v>
      </c>
      <c r="AB75" s="4">
        <v>0</v>
      </c>
      <c r="AC75" s="3">
        <v>900</v>
      </c>
      <c r="AD75" s="4" t="s">
        <v>376</v>
      </c>
      <c r="AE75" s="7">
        <v>109</v>
      </c>
      <c r="AF75" s="7">
        <v>1</v>
      </c>
      <c r="AG75" s="4">
        <v>0</v>
      </c>
      <c r="AH75" s="4">
        <v>24</v>
      </c>
      <c r="AI75" s="4">
        <v>200</v>
      </c>
      <c r="AJ75" s="4" t="s">
        <v>64</v>
      </c>
      <c r="AK75" s="4" t="s">
        <v>0</v>
      </c>
      <c r="AL75" s="4" t="s">
        <v>114</v>
      </c>
      <c r="AM75" s="28" t="s">
        <v>387</v>
      </c>
      <c r="AN75" s="3">
        <v>0.223</v>
      </c>
      <c r="AO75" s="36">
        <v>4.5297000000000002E-3</v>
      </c>
      <c r="AR75" s="36"/>
    </row>
    <row r="76" spans="1:44" x14ac:dyDescent="0.2">
      <c r="A76" s="4" t="s">
        <v>63</v>
      </c>
      <c r="B76" s="4" t="s">
        <v>154</v>
      </c>
      <c r="C76" s="6">
        <v>5.88</v>
      </c>
      <c r="D76" s="6">
        <v>36.4</v>
      </c>
      <c r="E76" s="6">
        <v>47.7</v>
      </c>
      <c r="F76" s="4" t="s">
        <v>0</v>
      </c>
      <c r="G76" s="4" t="s">
        <v>86</v>
      </c>
      <c r="H76" s="4" t="s">
        <v>0</v>
      </c>
      <c r="I76" s="17" t="s">
        <v>328</v>
      </c>
      <c r="J76" s="4" t="s">
        <v>318</v>
      </c>
      <c r="K76" s="4">
        <v>12</v>
      </c>
      <c r="L76" s="3">
        <v>0.85</v>
      </c>
      <c r="M76" s="19">
        <v>21.3</v>
      </c>
      <c r="N76" s="3">
        <v>1.1519999999999999</v>
      </c>
      <c r="O76" s="4" t="s">
        <v>11</v>
      </c>
      <c r="P76" s="43">
        <v>2.586466165</v>
      </c>
      <c r="Q76" s="3">
        <v>1550</v>
      </c>
      <c r="R76" s="2" t="s">
        <v>190</v>
      </c>
      <c r="S76" s="2" t="s">
        <v>145</v>
      </c>
      <c r="T76" s="3" t="s">
        <v>114</v>
      </c>
      <c r="U76" s="3" t="s">
        <v>292</v>
      </c>
      <c r="V76" s="4" t="s">
        <v>222</v>
      </c>
      <c r="W76" s="5" t="s">
        <v>226</v>
      </c>
      <c r="X76" s="4">
        <v>1.1919999999999999</v>
      </c>
      <c r="Y76" s="4" t="s">
        <v>114</v>
      </c>
      <c r="Z76" s="4" t="s">
        <v>134</v>
      </c>
      <c r="AA76" s="4" t="s">
        <v>274</v>
      </c>
      <c r="AB76" s="4">
        <v>0</v>
      </c>
      <c r="AC76" s="3">
        <v>900</v>
      </c>
      <c r="AD76" s="4" t="s">
        <v>376</v>
      </c>
      <c r="AE76" s="7">
        <v>2</v>
      </c>
      <c r="AF76" s="7">
        <v>4</v>
      </c>
      <c r="AG76" s="4">
        <v>0</v>
      </c>
      <c r="AH76" s="4">
        <v>264</v>
      </c>
      <c r="AI76" s="4">
        <v>200</v>
      </c>
      <c r="AJ76" s="4" t="s">
        <v>64</v>
      </c>
      <c r="AK76" s="4" t="s">
        <v>0</v>
      </c>
      <c r="AL76" s="4" t="s">
        <v>114</v>
      </c>
      <c r="AM76" s="28" t="s">
        <v>387</v>
      </c>
      <c r="AN76" s="8">
        <v>0.25</v>
      </c>
      <c r="AO76" s="36">
        <v>4.7096000000000004E-3</v>
      </c>
      <c r="AR76" s="36"/>
    </row>
    <row r="77" spans="1:44" x14ac:dyDescent="0.2">
      <c r="A77" s="4" t="s">
        <v>111</v>
      </c>
      <c r="B77" s="4" t="s">
        <v>154</v>
      </c>
      <c r="C77" s="6">
        <v>6.87</v>
      </c>
      <c r="D77" s="6">
        <v>36.4</v>
      </c>
      <c r="E77" s="6">
        <v>47.7</v>
      </c>
      <c r="F77" s="4" t="s">
        <v>148</v>
      </c>
      <c r="G77" s="4" t="s">
        <v>86</v>
      </c>
      <c r="H77" s="4" t="s">
        <v>0</v>
      </c>
      <c r="I77" s="17" t="s">
        <v>328</v>
      </c>
      <c r="J77" s="4" t="s">
        <v>318</v>
      </c>
      <c r="K77" s="4">
        <v>11</v>
      </c>
      <c r="L77" s="3">
        <v>0.82499999999999996</v>
      </c>
      <c r="M77" s="19">
        <v>14.4</v>
      </c>
      <c r="N77" s="3">
        <v>1.1519999999999999</v>
      </c>
      <c r="O77" s="4" t="s">
        <v>11</v>
      </c>
      <c r="P77" s="4">
        <v>1.8458781360000001</v>
      </c>
      <c r="Q77" s="3">
        <v>1475</v>
      </c>
      <c r="R77" s="2" t="s">
        <v>190</v>
      </c>
      <c r="S77" s="2" t="s">
        <v>145</v>
      </c>
      <c r="T77" s="3" t="s">
        <v>145</v>
      </c>
      <c r="U77" s="3" t="s">
        <v>292</v>
      </c>
      <c r="V77" s="4" t="s">
        <v>239</v>
      </c>
      <c r="W77" s="5" t="s">
        <v>251</v>
      </c>
      <c r="X77" s="4">
        <v>1.877</v>
      </c>
      <c r="Y77" s="4" t="s">
        <v>114</v>
      </c>
      <c r="Z77" s="4" t="s">
        <v>269</v>
      </c>
      <c r="AA77" s="4" t="s">
        <v>274</v>
      </c>
      <c r="AB77" s="4">
        <v>0</v>
      </c>
      <c r="AC77" s="3">
        <v>900</v>
      </c>
      <c r="AD77" s="4" t="s">
        <v>376</v>
      </c>
      <c r="AE77" s="7">
        <v>2</v>
      </c>
      <c r="AF77" s="7">
        <v>146</v>
      </c>
      <c r="AG77" s="4">
        <v>0</v>
      </c>
      <c r="AH77" s="4">
        <v>49</v>
      </c>
      <c r="AI77" s="4">
        <v>200</v>
      </c>
      <c r="AJ77" s="4" t="s">
        <v>64</v>
      </c>
      <c r="AK77" s="4" t="s">
        <v>0</v>
      </c>
      <c r="AL77" s="4" t="s">
        <v>114</v>
      </c>
      <c r="AM77" s="28" t="s">
        <v>387</v>
      </c>
      <c r="AN77" s="3">
        <v>0.38700000000000001</v>
      </c>
      <c r="AO77" s="36">
        <v>5.6477000000000003E-3</v>
      </c>
      <c r="AR77" s="36"/>
    </row>
    <row r="78" spans="1:44" x14ac:dyDescent="0.2">
      <c r="A78" s="4" t="s">
        <v>111</v>
      </c>
      <c r="B78" s="4" t="s">
        <v>154</v>
      </c>
      <c r="C78" s="6">
        <v>6.87</v>
      </c>
      <c r="D78" s="6">
        <v>36.4</v>
      </c>
      <c r="E78" s="6">
        <v>47.7</v>
      </c>
      <c r="F78" s="4" t="s">
        <v>148</v>
      </c>
      <c r="G78" s="4" t="s">
        <v>86</v>
      </c>
      <c r="H78" s="4" t="s">
        <v>0</v>
      </c>
      <c r="I78" s="17" t="s">
        <v>328</v>
      </c>
      <c r="J78" s="4" t="s">
        <v>315</v>
      </c>
      <c r="K78" s="4">
        <v>1</v>
      </c>
      <c r="L78" s="3">
        <v>1.0049999999999999</v>
      </c>
      <c r="M78" s="19">
        <v>33.799999999999997</v>
      </c>
      <c r="N78" s="3">
        <v>0.85899999999999999</v>
      </c>
      <c r="O78" s="4" t="s">
        <v>11</v>
      </c>
      <c r="P78" s="43">
        <v>2.910128388</v>
      </c>
      <c r="Q78" s="3">
        <v>1500</v>
      </c>
      <c r="R78" s="2" t="s">
        <v>190</v>
      </c>
      <c r="S78" s="2" t="s">
        <v>114</v>
      </c>
      <c r="T78" s="12" t="s">
        <v>145</v>
      </c>
      <c r="U78" s="12" t="s">
        <v>292</v>
      </c>
      <c r="V78" s="10" t="s">
        <v>256</v>
      </c>
      <c r="W78" s="13" t="s">
        <v>256</v>
      </c>
      <c r="X78" s="4">
        <v>3.492</v>
      </c>
      <c r="Y78" s="10" t="s">
        <v>114</v>
      </c>
      <c r="Z78" s="4" t="s">
        <v>271</v>
      </c>
      <c r="AA78" s="4" t="s">
        <v>274</v>
      </c>
      <c r="AB78" s="4">
        <v>307</v>
      </c>
      <c r="AC78" s="3">
        <v>900</v>
      </c>
      <c r="AD78" s="4" t="s">
        <v>379</v>
      </c>
      <c r="AE78" s="3">
        <v>32</v>
      </c>
      <c r="AF78" s="3">
        <v>0</v>
      </c>
      <c r="AG78" s="4">
        <v>0</v>
      </c>
      <c r="AH78" s="4">
        <v>272</v>
      </c>
      <c r="AI78" s="4">
        <v>200</v>
      </c>
      <c r="AJ78" s="4" t="s">
        <v>64</v>
      </c>
      <c r="AK78" s="4" t="s">
        <v>0</v>
      </c>
      <c r="AL78" s="4" t="s">
        <v>114</v>
      </c>
      <c r="AM78" s="28" t="s">
        <v>387</v>
      </c>
      <c r="AN78" s="3">
        <v>0.12</v>
      </c>
      <c r="AO78" s="36">
        <v>3.9914E-3</v>
      </c>
      <c r="AR78" s="36"/>
    </row>
    <row r="79" spans="1:44" x14ac:dyDescent="0.2">
      <c r="A79" s="4" t="s">
        <v>63</v>
      </c>
      <c r="B79" s="4" t="s">
        <v>154</v>
      </c>
      <c r="C79" s="6">
        <v>5.88</v>
      </c>
      <c r="D79" s="6">
        <v>36.4</v>
      </c>
      <c r="E79" s="6">
        <v>47.7</v>
      </c>
      <c r="F79" s="4" t="s">
        <v>0</v>
      </c>
      <c r="G79" s="4" t="s">
        <v>50</v>
      </c>
      <c r="H79" s="4" t="s">
        <v>0</v>
      </c>
      <c r="I79" s="17" t="s">
        <v>328</v>
      </c>
      <c r="J79" s="4" t="s">
        <v>318</v>
      </c>
      <c r="K79" s="4">
        <v>11</v>
      </c>
      <c r="L79" s="3">
        <v>0.94</v>
      </c>
      <c r="M79" s="19">
        <v>17.7</v>
      </c>
      <c r="N79" s="3">
        <v>0.85899999999999999</v>
      </c>
      <c r="O79" s="4" t="s">
        <v>11</v>
      </c>
      <c r="P79" s="4">
        <v>4.3283582090000001</v>
      </c>
      <c r="Q79" s="3">
        <v>1475</v>
      </c>
      <c r="R79" s="2" t="s">
        <v>190</v>
      </c>
      <c r="S79" s="2" t="s">
        <v>145</v>
      </c>
      <c r="T79" s="12" t="s">
        <v>145</v>
      </c>
      <c r="U79" s="12" t="s">
        <v>292</v>
      </c>
      <c r="V79" s="10" t="s">
        <v>234</v>
      </c>
      <c r="W79" s="5" t="s">
        <v>257</v>
      </c>
      <c r="X79" s="4">
        <v>1.228</v>
      </c>
      <c r="Y79" s="10" t="s">
        <v>145</v>
      </c>
      <c r="Z79" s="4" t="s">
        <v>134</v>
      </c>
      <c r="AA79" s="4" t="s">
        <v>274</v>
      </c>
      <c r="AB79" s="4">
        <v>0</v>
      </c>
      <c r="AC79" s="3">
        <v>900</v>
      </c>
      <c r="AD79" s="4" t="s">
        <v>376</v>
      </c>
      <c r="AE79" s="3">
        <v>2</v>
      </c>
      <c r="AF79" s="3">
        <v>5</v>
      </c>
      <c r="AG79" s="4">
        <v>0</v>
      </c>
      <c r="AH79" s="4">
        <v>545</v>
      </c>
      <c r="AI79" s="4">
        <v>200</v>
      </c>
      <c r="AJ79" s="4" t="s">
        <v>64</v>
      </c>
      <c r="AK79" s="4" t="s">
        <v>0</v>
      </c>
      <c r="AL79" s="4" t="s">
        <v>114</v>
      </c>
      <c r="AM79" s="28" t="s">
        <v>388</v>
      </c>
      <c r="AN79" s="3">
        <v>0.23799999999999999</v>
      </c>
      <c r="AO79" s="36">
        <v>4.6388999999999996E-3</v>
      </c>
      <c r="AR79" s="36"/>
    </row>
    <row r="80" spans="1:44" x14ac:dyDescent="0.2">
      <c r="A80" s="4" t="s">
        <v>111</v>
      </c>
      <c r="B80" s="4" t="s">
        <v>154</v>
      </c>
      <c r="C80" s="6">
        <v>6.87</v>
      </c>
      <c r="D80" s="6">
        <v>36.4</v>
      </c>
      <c r="E80" s="6">
        <v>47.7</v>
      </c>
      <c r="F80" s="4" t="s">
        <v>0</v>
      </c>
      <c r="G80" s="4" t="s">
        <v>86</v>
      </c>
      <c r="H80" s="4" t="s">
        <v>0</v>
      </c>
      <c r="I80" s="17" t="s">
        <v>328</v>
      </c>
      <c r="J80" s="4" t="s">
        <v>318</v>
      </c>
      <c r="K80" s="4">
        <v>11</v>
      </c>
      <c r="L80" s="3">
        <f>AVERAGE(0.99,1.04)</f>
        <v>1.0150000000000001</v>
      </c>
      <c r="M80" s="19">
        <v>63.5</v>
      </c>
      <c r="N80" s="3">
        <v>1.1519999999999999</v>
      </c>
      <c r="O80" s="4" t="s">
        <v>11</v>
      </c>
      <c r="P80" s="43">
        <v>1.504065041</v>
      </c>
      <c r="Q80" s="3">
        <v>1500</v>
      </c>
      <c r="R80" s="2" t="s">
        <v>190</v>
      </c>
      <c r="S80" s="2" t="s">
        <v>337</v>
      </c>
      <c r="T80" s="12" t="s">
        <v>114</v>
      </c>
      <c r="U80" s="12" t="s">
        <v>294</v>
      </c>
      <c r="V80" s="10" t="s">
        <v>264</v>
      </c>
      <c r="W80" s="5" t="s">
        <v>258</v>
      </c>
      <c r="X80" s="4">
        <v>3.621</v>
      </c>
      <c r="Y80" s="10" t="s">
        <v>114</v>
      </c>
      <c r="Z80" s="4" t="s">
        <v>133</v>
      </c>
      <c r="AA80" s="4" t="s">
        <v>141</v>
      </c>
      <c r="AB80" s="14">
        <v>323</v>
      </c>
      <c r="AC80" s="3">
        <v>905</v>
      </c>
      <c r="AD80" s="4" t="s">
        <v>380</v>
      </c>
      <c r="AE80" s="3">
        <v>4</v>
      </c>
      <c r="AF80" s="3">
        <v>6</v>
      </c>
      <c r="AG80" s="4">
        <v>0</v>
      </c>
      <c r="AH80" s="4">
        <v>39</v>
      </c>
      <c r="AI80" s="4">
        <v>200</v>
      </c>
      <c r="AJ80" s="4" t="s">
        <v>64</v>
      </c>
      <c r="AK80" s="4" t="s">
        <v>0</v>
      </c>
      <c r="AL80" s="4" t="s">
        <v>114</v>
      </c>
      <c r="AM80" s="28" t="s">
        <v>388</v>
      </c>
      <c r="AN80" s="3">
        <v>0.159</v>
      </c>
      <c r="AO80" s="36">
        <v>4.1028000000000002E-3</v>
      </c>
      <c r="AR80" s="36"/>
    </row>
    <row r="81" spans="1:44" x14ac:dyDescent="0.2">
      <c r="A81" s="4" t="s">
        <v>111</v>
      </c>
      <c r="B81" s="4" t="s">
        <v>154</v>
      </c>
      <c r="C81" s="6">
        <v>6.87</v>
      </c>
      <c r="D81" s="6">
        <v>36.4</v>
      </c>
      <c r="E81" s="6">
        <v>47.7</v>
      </c>
      <c r="F81" s="4" t="s">
        <v>0</v>
      </c>
      <c r="G81" s="4" t="s">
        <v>86</v>
      </c>
      <c r="H81" s="4" t="s">
        <v>0</v>
      </c>
      <c r="I81" s="17" t="s">
        <v>328</v>
      </c>
      <c r="J81" s="4" t="s">
        <v>318</v>
      </c>
      <c r="K81" s="4">
        <v>8</v>
      </c>
      <c r="L81" s="3">
        <f>AVERAGE(0.99,1.01)</f>
        <v>1</v>
      </c>
      <c r="M81" s="19">
        <v>23.1</v>
      </c>
      <c r="N81" s="3">
        <v>1.1519999999999999</v>
      </c>
      <c r="O81" s="4" t="s">
        <v>11</v>
      </c>
      <c r="P81" s="4">
        <v>0.93585699300000003</v>
      </c>
      <c r="Q81" s="3">
        <v>1500</v>
      </c>
      <c r="R81" s="2" t="s">
        <v>190</v>
      </c>
      <c r="S81" s="2" t="s">
        <v>337</v>
      </c>
      <c r="T81" s="12" t="s">
        <v>145</v>
      </c>
      <c r="U81" s="12" t="s">
        <v>294</v>
      </c>
      <c r="V81" s="10" t="s">
        <v>264</v>
      </c>
      <c r="W81" s="5" t="s">
        <v>259</v>
      </c>
      <c r="X81" s="4">
        <v>1.8660000000000001</v>
      </c>
      <c r="Y81" s="10" t="s">
        <v>114</v>
      </c>
      <c r="Z81" s="4" t="s">
        <v>133</v>
      </c>
      <c r="AA81" s="4" t="s">
        <v>141</v>
      </c>
      <c r="AB81" s="14">
        <v>337</v>
      </c>
      <c r="AC81" s="3">
        <v>905</v>
      </c>
      <c r="AD81" s="4" t="s">
        <v>265</v>
      </c>
      <c r="AE81" s="3">
        <v>4</v>
      </c>
      <c r="AF81" s="3">
        <v>10</v>
      </c>
      <c r="AG81" s="4">
        <v>0</v>
      </c>
      <c r="AH81" s="4">
        <v>44</v>
      </c>
      <c r="AI81" s="4">
        <v>200</v>
      </c>
      <c r="AJ81" s="4" t="s">
        <v>64</v>
      </c>
      <c r="AK81" s="4" t="s">
        <v>0</v>
      </c>
      <c r="AL81" s="4" t="s">
        <v>114</v>
      </c>
      <c r="AM81" s="28" t="s">
        <v>388</v>
      </c>
      <c r="AN81" s="3">
        <v>0.41899999999999998</v>
      </c>
      <c r="AO81" s="36">
        <v>5.9446999999999998E-3</v>
      </c>
      <c r="AR81" s="36"/>
    </row>
    <row r="82" spans="1:44" x14ac:dyDescent="0.2">
      <c r="A82" s="4" t="s">
        <v>63</v>
      </c>
      <c r="B82" s="4" t="s">
        <v>154</v>
      </c>
      <c r="C82" s="6">
        <v>5.88</v>
      </c>
      <c r="D82" s="6">
        <v>36.4</v>
      </c>
      <c r="E82" s="6">
        <v>47.7</v>
      </c>
      <c r="F82" s="4" t="s">
        <v>0</v>
      </c>
      <c r="G82" s="4" t="s">
        <v>50</v>
      </c>
      <c r="H82" s="4" t="s">
        <v>0</v>
      </c>
      <c r="I82" s="17" t="s">
        <v>328</v>
      </c>
      <c r="J82" s="4" t="s">
        <v>318</v>
      </c>
      <c r="K82" s="4">
        <v>12</v>
      </c>
      <c r="L82" s="3">
        <f>AVERAGE(0.91,0.97)</f>
        <v>0.94</v>
      </c>
      <c r="M82" s="19">
        <v>37.700000000000003</v>
      </c>
      <c r="N82" s="3">
        <v>0.85899999999999999</v>
      </c>
      <c r="O82" s="4" t="s">
        <v>11</v>
      </c>
      <c r="P82" s="43">
        <v>4.7510373440000002</v>
      </c>
      <c r="Q82" s="3">
        <v>1475</v>
      </c>
      <c r="R82" s="2" t="s">
        <v>190</v>
      </c>
      <c r="S82" t="s">
        <v>145</v>
      </c>
      <c r="T82" s="12" t="s">
        <v>145</v>
      </c>
      <c r="U82" s="12" t="s">
        <v>292</v>
      </c>
      <c r="V82" s="10" t="s">
        <v>234</v>
      </c>
      <c r="W82" s="5" t="s">
        <v>257</v>
      </c>
      <c r="X82" s="4">
        <v>1.228</v>
      </c>
      <c r="Y82" s="10" t="s">
        <v>145</v>
      </c>
      <c r="Z82" s="4" t="s">
        <v>134</v>
      </c>
      <c r="AA82" s="4" t="s">
        <v>141</v>
      </c>
      <c r="AB82" s="14">
        <v>323</v>
      </c>
      <c r="AC82" s="3">
        <v>905</v>
      </c>
      <c r="AD82" s="4" t="s">
        <v>380</v>
      </c>
      <c r="AE82" s="3">
        <v>2</v>
      </c>
      <c r="AF82" s="3">
        <v>5</v>
      </c>
      <c r="AG82" s="4">
        <v>0</v>
      </c>
      <c r="AH82" s="4">
        <v>573</v>
      </c>
      <c r="AI82" s="4">
        <v>200</v>
      </c>
      <c r="AJ82" s="4" t="s">
        <v>64</v>
      </c>
      <c r="AK82" s="4" t="s">
        <v>0</v>
      </c>
      <c r="AL82" s="4" t="s">
        <v>114</v>
      </c>
      <c r="AM82" s="28" t="s">
        <v>388</v>
      </c>
      <c r="AN82" s="3">
        <v>0.26600000000000001</v>
      </c>
      <c r="AO82" s="36">
        <v>4.8276999999999999E-3</v>
      </c>
      <c r="AR82" s="36"/>
    </row>
    <row r="83" spans="1:44" x14ac:dyDescent="0.2">
      <c r="A83" s="4" t="s">
        <v>111</v>
      </c>
      <c r="B83" s="4" t="s">
        <v>154</v>
      </c>
      <c r="C83" s="6">
        <v>6.87</v>
      </c>
      <c r="D83" s="6">
        <v>36.4</v>
      </c>
      <c r="E83" s="6">
        <v>47.7</v>
      </c>
      <c r="F83" s="4" t="s">
        <v>0</v>
      </c>
      <c r="G83" s="4" t="s">
        <v>86</v>
      </c>
      <c r="H83" s="4" t="s">
        <v>0</v>
      </c>
      <c r="I83" s="17" t="s">
        <v>328</v>
      </c>
      <c r="J83" s="4" t="s">
        <v>318</v>
      </c>
      <c r="K83" s="4">
        <v>4</v>
      </c>
      <c r="L83" s="3">
        <f>AVERAGE(0.92,0.96)</f>
        <v>0.94</v>
      </c>
      <c r="M83" s="19">
        <v>27.5</v>
      </c>
      <c r="N83" s="3">
        <v>1.1519999999999999</v>
      </c>
      <c r="O83" s="4" t="s">
        <v>11</v>
      </c>
      <c r="P83" s="4">
        <v>1.0496614</v>
      </c>
      <c r="Q83" s="3">
        <v>1500</v>
      </c>
      <c r="R83" s="2" t="s">
        <v>190</v>
      </c>
      <c r="S83" s="2" t="s">
        <v>114</v>
      </c>
      <c r="T83" s="12" t="s">
        <v>145</v>
      </c>
      <c r="U83" s="12" t="s">
        <v>294</v>
      </c>
      <c r="V83" s="10" t="s">
        <v>265</v>
      </c>
      <c r="W83" s="5" t="s">
        <v>260</v>
      </c>
      <c r="X83" s="4">
        <v>3.3570000000000002</v>
      </c>
      <c r="Y83" s="10" t="s">
        <v>114</v>
      </c>
      <c r="Z83" s="4" t="s">
        <v>133</v>
      </c>
      <c r="AA83" s="4" t="s">
        <v>141</v>
      </c>
      <c r="AB83" s="4">
        <v>344</v>
      </c>
      <c r="AC83" s="3">
        <v>905</v>
      </c>
      <c r="AD83" s="4" t="s">
        <v>381</v>
      </c>
      <c r="AE83" s="3">
        <v>26</v>
      </c>
      <c r="AF83" s="3">
        <v>1</v>
      </c>
      <c r="AG83" s="4">
        <v>0</v>
      </c>
      <c r="AH83" s="4">
        <v>40</v>
      </c>
      <c r="AI83" s="4">
        <v>200</v>
      </c>
      <c r="AJ83" s="4" t="s">
        <v>64</v>
      </c>
      <c r="AK83" s="4" t="s">
        <v>0</v>
      </c>
      <c r="AL83" s="4" t="s">
        <v>114</v>
      </c>
      <c r="AM83" s="28" t="s">
        <v>388</v>
      </c>
      <c r="AN83" s="3">
        <v>0.28299999999999997</v>
      </c>
      <c r="AO83" s="36">
        <v>4.6581000000000001E-3</v>
      </c>
      <c r="AR83" s="36"/>
    </row>
    <row r="84" spans="1:44" x14ac:dyDescent="0.2">
      <c r="A84" s="4" t="s">
        <v>111</v>
      </c>
      <c r="B84" s="4" t="s">
        <v>154</v>
      </c>
      <c r="C84" s="6">
        <v>6.87</v>
      </c>
      <c r="D84" s="6">
        <v>36.4</v>
      </c>
      <c r="E84" s="6">
        <v>47.7</v>
      </c>
      <c r="F84" s="4" t="s">
        <v>0</v>
      </c>
      <c r="G84" s="4" t="s">
        <v>86</v>
      </c>
      <c r="H84" s="4" t="s">
        <v>0</v>
      </c>
      <c r="I84" s="17" t="s">
        <v>328</v>
      </c>
      <c r="J84" s="4" t="s">
        <v>318</v>
      </c>
      <c r="K84" s="4">
        <v>12</v>
      </c>
      <c r="L84" s="3">
        <v>1</v>
      </c>
      <c r="M84" s="19">
        <v>37.6</v>
      </c>
      <c r="N84" s="3">
        <v>1.1519999999999999</v>
      </c>
      <c r="O84" s="4" t="s">
        <v>11</v>
      </c>
      <c r="P84" s="43">
        <v>1.2371134020000001</v>
      </c>
      <c r="Q84" s="3">
        <v>1500</v>
      </c>
      <c r="R84" s="2" t="s">
        <v>190</v>
      </c>
      <c r="S84" s="2" t="s">
        <v>337</v>
      </c>
      <c r="T84" s="12" t="s">
        <v>114</v>
      </c>
      <c r="U84" s="12" t="s">
        <v>294</v>
      </c>
      <c r="V84" s="10" t="s">
        <v>265</v>
      </c>
      <c r="W84" s="5" t="s">
        <v>261</v>
      </c>
      <c r="X84" s="4">
        <v>3.444</v>
      </c>
      <c r="Y84" s="10" t="s">
        <v>114</v>
      </c>
      <c r="Z84" s="4" t="s">
        <v>133</v>
      </c>
      <c r="AA84" s="4" t="s">
        <v>141</v>
      </c>
      <c r="AB84" s="4">
        <v>378</v>
      </c>
      <c r="AC84" s="3">
        <v>905</v>
      </c>
      <c r="AD84" s="4" t="s">
        <v>382</v>
      </c>
      <c r="AE84" s="3">
        <v>27</v>
      </c>
      <c r="AF84" s="3">
        <v>30</v>
      </c>
      <c r="AG84" s="4">
        <v>0</v>
      </c>
      <c r="AH84" s="4">
        <v>19</v>
      </c>
      <c r="AI84" s="4">
        <v>200</v>
      </c>
      <c r="AJ84" s="4" t="s">
        <v>64</v>
      </c>
      <c r="AK84" s="4" t="s">
        <v>0</v>
      </c>
      <c r="AL84" s="4" t="s">
        <v>114</v>
      </c>
      <c r="AM84" s="28" t="s">
        <v>388</v>
      </c>
      <c r="AN84" s="3">
        <v>0.30399999999999999</v>
      </c>
      <c r="AO84" s="36">
        <v>5.0866000000000001E-3</v>
      </c>
      <c r="AR84" s="36"/>
    </row>
    <row r="85" spans="1:44" x14ac:dyDescent="0.2">
      <c r="A85" s="4" t="s">
        <v>111</v>
      </c>
      <c r="B85" s="4" t="s">
        <v>154</v>
      </c>
      <c r="C85" s="6">
        <v>6.87</v>
      </c>
      <c r="D85" s="6">
        <v>36.4</v>
      </c>
      <c r="E85" s="6">
        <v>47.7</v>
      </c>
      <c r="F85" s="4" t="s">
        <v>149</v>
      </c>
      <c r="G85" s="4" t="s">
        <v>86</v>
      </c>
      <c r="H85" s="4" t="s">
        <v>0</v>
      </c>
      <c r="I85" s="17" t="s">
        <v>328</v>
      </c>
      <c r="J85" s="4" t="s">
        <v>318</v>
      </c>
      <c r="K85" s="4">
        <v>9</v>
      </c>
      <c r="L85" s="3">
        <v>0.91</v>
      </c>
      <c r="M85" s="19">
        <v>24.3</v>
      </c>
      <c r="N85" s="3">
        <v>1.1519999999999999</v>
      </c>
      <c r="O85" s="4" t="s">
        <v>11</v>
      </c>
      <c r="P85" s="4">
        <v>1.650943396</v>
      </c>
      <c r="Q85" s="3">
        <v>1475</v>
      </c>
      <c r="R85" s="2" t="s">
        <v>190</v>
      </c>
      <c r="S85" s="2" t="s">
        <v>114</v>
      </c>
      <c r="T85" s="12" t="s">
        <v>145</v>
      </c>
      <c r="U85" s="12" t="s">
        <v>295</v>
      </c>
      <c r="V85" s="10" t="s">
        <v>262</v>
      </c>
      <c r="W85" s="5" t="s">
        <v>262</v>
      </c>
      <c r="X85" s="4">
        <v>3.048</v>
      </c>
      <c r="Y85" s="10" t="s">
        <v>114</v>
      </c>
      <c r="Z85" s="4" t="s">
        <v>0</v>
      </c>
      <c r="AA85" s="4" t="s">
        <v>141</v>
      </c>
      <c r="AB85" s="4">
        <v>398</v>
      </c>
      <c r="AC85" s="3">
        <v>905</v>
      </c>
      <c r="AD85" s="4" t="s">
        <v>383</v>
      </c>
      <c r="AE85" s="3">
        <v>47</v>
      </c>
      <c r="AF85" s="3">
        <v>0</v>
      </c>
      <c r="AG85" s="4">
        <v>0</v>
      </c>
      <c r="AH85" s="4">
        <v>15</v>
      </c>
      <c r="AI85" s="4">
        <v>200</v>
      </c>
      <c r="AJ85" s="4" t="s">
        <v>64</v>
      </c>
      <c r="AK85" s="4" t="s">
        <v>0</v>
      </c>
      <c r="AL85" s="4" t="s">
        <v>114</v>
      </c>
      <c r="AM85" s="28" t="s">
        <v>388</v>
      </c>
      <c r="AN85" s="3">
        <v>0.38700000000000001</v>
      </c>
      <c r="AO85" s="36">
        <v>5.6004000000000002E-3</v>
      </c>
      <c r="AR85" s="36"/>
    </row>
    <row r="86" spans="1:44" x14ac:dyDescent="0.2">
      <c r="A86" s="4" t="s">
        <v>111</v>
      </c>
      <c r="B86" s="4" t="s">
        <v>154</v>
      </c>
      <c r="C86" s="6">
        <v>6.87</v>
      </c>
      <c r="D86" s="6">
        <v>36.4</v>
      </c>
      <c r="E86" s="6">
        <v>47.7</v>
      </c>
      <c r="F86" s="4" t="s">
        <v>0</v>
      </c>
      <c r="G86" s="4" t="s">
        <v>86</v>
      </c>
      <c r="H86" s="4" t="s">
        <v>0</v>
      </c>
      <c r="I86" s="17" t="s">
        <v>328</v>
      </c>
      <c r="J86" s="4" t="s">
        <v>318</v>
      </c>
      <c r="K86" s="4">
        <v>2</v>
      </c>
      <c r="L86" s="3">
        <v>0.91500000000000004</v>
      </c>
      <c r="M86" s="19">
        <v>38.5</v>
      </c>
      <c r="N86" s="3">
        <v>1.1519999999999999</v>
      </c>
      <c r="O86" s="4" t="s">
        <v>11</v>
      </c>
      <c r="P86" s="43">
        <v>1.7391304350000001</v>
      </c>
      <c r="Q86" s="3">
        <v>1475</v>
      </c>
      <c r="R86" s="2" t="s">
        <v>190</v>
      </c>
      <c r="S86" s="2" t="s">
        <v>114</v>
      </c>
      <c r="T86" s="12" t="s">
        <v>145</v>
      </c>
      <c r="U86" s="12" t="s">
        <v>295</v>
      </c>
      <c r="V86" s="10" t="s">
        <v>262</v>
      </c>
      <c r="W86" s="5" t="s">
        <v>262</v>
      </c>
      <c r="X86" s="4">
        <v>3.048</v>
      </c>
      <c r="Y86" s="10" t="s">
        <v>114</v>
      </c>
      <c r="Z86" s="4" t="s">
        <v>0</v>
      </c>
      <c r="AA86" s="4" t="s">
        <v>141</v>
      </c>
      <c r="AB86" s="4">
        <v>398</v>
      </c>
      <c r="AC86" s="3">
        <v>905</v>
      </c>
      <c r="AD86" s="4" t="s">
        <v>383</v>
      </c>
      <c r="AE86" s="3">
        <v>6</v>
      </c>
      <c r="AF86" s="3">
        <v>0</v>
      </c>
      <c r="AG86" s="4">
        <v>0</v>
      </c>
      <c r="AH86" s="4">
        <v>62</v>
      </c>
      <c r="AI86" s="4">
        <v>200</v>
      </c>
      <c r="AJ86" s="4" t="s">
        <v>64</v>
      </c>
      <c r="AK86" s="4" t="s">
        <v>0</v>
      </c>
      <c r="AL86" s="4" t="s">
        <v>114</v>
      </c>
      <c r="AM86" s="28" t="s">
        <v>388</v>
      </c>
      <c r="AN86" s="3">
        <v>0.318</v>
      </c>
      <c r="AO86" s="36">
        <v>5.0553000000000004E-3</v>
      </c>
      <c r="AR86" s="36"/>
    </row>
    <row r="87" spans="1:44" ht="17" thickBot="1" x14ac:dyDescent="0.25">
      <c r="A87" s="4" t="s">
        <v>111</v>
      </c>
      <c r="B87" s="4" t="s">
        <v>154</v>
      </c>
      <c r="C87" s="6">
        <v>6.87</v>
      </c>
      <c r="D87" s="6">
        <v>36.4</v>
      </c>
      <c r="E87" s="6">
        <v>47.7</v>
      </c>
      <c r="F87" s="4" t="s">
        <v>0</v>
      </c>
      <c r="G87" s="4" t="s">
        <v>86</v>
      </c>
      <c r="H87" s="4" t="s">
        <v>0</v>
      </c>
      <c r="I87" s="17" t="s">
        <v>328</v>
      </c>
      <c r="J87" s="4" t="s">
        <v>318</v>
      </c>
      <c r="K87" s="4">
        <v>4</v>
      </c>
      <c r="L87" s="3">
        <f>AVERAGE(1.07,1.14)</f>
        <v>1.105</v>
      </c>
      <c r="M87" s="19">
        <v>23</v>
      </c>
      <c r="N87" s="3">
        <v>1.1519999999999999</v>
      </c>
      <c r="O87" s="4" t="s">
        <v>11</v>
      </c>
      <c r="P87" s="44">
        <v>1.3480392160000001</v>
      </c>
      <c r="Q87" s="3">
        <v>1500</v>
      </c>
      <c r="R87" s="2" t="s">
        <v>190</v>
      </c>
      <c r="S87" s="2" t="s">
        <v>145</v>
      </c>
      <c r="T87" s="12" t="s">
        <v>145</v>
      </c>
      <c r="U87" s="12" t="s">
        <v>294</v>
      </c>
      <c r="V87" s="10" t="s">
        <v>266</v>
      </c>
      <c r="W87" s="5" t="s">
        <v>263</v>
      </c>
      <c r="X87" s="4">
        <v>3.218</v>
      </c>
      <c r="Y87" s="10" t="s">
        <v>114</v>
      </c>
      <c r="Z87" s="4" t="s">
        <v>0</v>
      </c>
      <c r="AA87" s="4" t="s">
        <v>141</v>
      </c>
      <c r="AB87" s="4">
        <v>378</v>
      </c>
      <c r="AC87" s="3">
        <v>905</v>
      </c>
      <c r="AD87" s="4" t="s">
        <v>382</v>
      </c>
      <c r="AE87" s="3">
        <v>12</v>
      </c>
      <c r="AF87" s="3">
        <v>2</v>
      </c>
      <c r="AG87" s="4">
        <v>0</v>
      </c>
      <c r="AH87" s="4">
        <v>76</v>
      </c>
      <c r="AI87" s="4">
        <v>200</v>
      </c>
      <c r="AJ87" s="4" t="s">
        <v>64</v>
      </c>
      <c r="AK87" s="4" t="s">
        <v>0</v>
      </c>
      <c r="AL87" s="4" t="s">
        <v>114</v>
      </c>
      <c r="AM87" s="28" t="s">
        <v>388</v>
      </c>
      <c r="AN87" s="3">
        <v>0.26500000000000001</v>
      </c>
      <c r="AO87" s="36">
        <v>4.7553999999999999E-3</v>
      </c>
      <c r="AR87" s="36"/>
    </row>
    <row r="88" spans="1:44" x14ac:dyDescent="0.2">
      <c r="AR88" s="3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EEF3-0926-914C-91EA-E38DE4A6AE67}">
  <dimension ref="A1:AG88"/>
  <sheetViews>
    <sheetView topLeftCell="A33" zoomScaleNormal="100" workbookViewId="0">
      <selection activeCell="A50" sqref="A50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4.5" customWidth="1"/>
    <col min="5" max="5" width="29" bestFit="1" customWidth="1"/>
    <col min="6" max="6" width="25.33203125" customWidth="1"/>
    <col min="7" max="7" width="56.83203125" bestFit="1" customWidth="1"/>
    <col min="8" max="8" width="24.1640625" bestFit="1" customWidth="1"/>
    <col min="9" max="9" width="36" bestFit="1" customWidth="1"/>
    <col min="10" max="10" width="33.83203125" bestFit="1" customWidth="1"/>
    <col min="11" max="11" width="36.6640625" customWidth="1"/>
    <col min="12" max="12" width="33.83203125" bestFit="1" customWidth="1"/>
    <col min="13" max="13" width="41.6640625" customWidth="1"/>
    <col min="14" max="14" width="22.6640625" bestFit="1" customWidth="1"/>
    <col min="15" max="15" width="25.5" customWidth="1"/>
    <col min="16" max="16" width="33.83203125" bestFit="1" customWidth="1"/>
    <col min="17" max="17" width="29.1640625" bestFit="1" customWidth="1"/>
    <col min="18" max="18" width="26.6640625" customWidth="1"/>
    <col min="19" max="19" width="17.83203125" customWidth="1"/>
    <col min="20" max="20" width="22.83203125" bestFit="1" customWidth="1"/>
    <col min="21" max="21" width="27.83203125" customWidth="1"/>
    <col min="22" max="22" width="33.6640625" bestFit="1" customWidth="1"/>
    <col min="23" max="23" width="36.33203125" bestFit="1" customWidth="1"/>
    <col min="24" max="24" width="25.5" customWidth="1"/>
    <col min="25" max="25" width="39.5" customWidth="1"/>
    <col min="26" max="26" width="18" bestFit="1" customWidth="1"/>
    <col min="27" max="27" width="25" customWidth="1"/>
    <col min="28" max="28" width="20.5" customWidth="1"/>
    <col min="29" max="29" width="32.1640625" customWidth="1"/>
    <col min="30" max="30" width="27.83203125" customWidth="1"/>
  </cols>
  <sheetData>
    <row r="1" spans="1:33" ht="19" x14ac:dyDescent="0.2">
      <c r="A1" s="40" t="s">
        <v>180</v>
      </c>
      <c r="B1" s="39" t="s">
        <v>153</v>
      </c>
      <c r="C1" s="41" t="s">
        <v>160</v>
      </c>
      <c r="D1" s="39" t="s">
        <v>162</v>
      </c>
      <c r="E1" s="40" t="s">
        <v>177</v>
      </c>
      <c r="F1" s="39" t="s">
        <v>179</v>
      </c>
      <c r="G1" s="40" t="s">
        <v>303</v>
      </c>
      <c r="H1" s="41" t="s">
        <v>394</v>
      </c>
      <c r="I1" s="39" t="s">
        <v>284</v>
      </c>
      <c r="J1" s="40" t="s">
        <v>183</v>
      </c>
      <c r="K1" s="39" t="s">
        <v>424</v>
      </c>
      <c r="L1" s="39" t="s">
        <v>185</v>
      </c>
      <c r="M1" s="41" t="s">
        <v>420</v>
      </c>
      <c r="N1" s="39" t="s">
        <v>189</v>
      </c>
      <c r="O1" s="39" t="s">
        <v>396</v>
      </c>
      <c r="P1" s="40" t="s">
        <v>196</v>
      </c>
      <c r="Q1" s="39" t="s">
        <v>290</v>
      </c>
      <c r="R1" s="39" t="s">
        <v>197</v>
      </c>
      <c r="S1" s="41" t="s">
        <v>421</v>
      </c>
      <c r="T1" s="39" t="s">
        <v>335</v>
      </c>
      <c r="U1" s="40" t="s">
        <v>332</v>
      </c>
      <c r="V1" s="41" t="s">
        <v>338</v>
      </c>
      <c r="W1" s="39" t="s">
        <v>397</v>
      </c>
      <c r="X1" s="41" t="s">
        <v>285</v>
      </c>
      <c r="Y1" s="41" t="s">
        <v>333</v>
      </c>
      <c r="Z1" s="39" t="s">
        <v>389</v>
      </c>
      <c r="AA1" s="40" t="s">
        <v>390</v>
      </c>
      <c r="AB1" s="38" t="s">
        <v>391</v>
      </c>
      <c r="AC1" s="27" t="s">
        <v>413</v>
      </c>
      <c r="AD1" s="27" t="s">
        <v>418</v>
      </c>
    </row>
    <row r="2" spans="1:33" x14ac:dyDescent="0.2">
      <c r="A2" s="4" t="s">
        <v>16</v>
      </c>
      <c r="B2" s="4" t="s">
        <v>154</v>
      </c>
      <c r="C2" s="6">
        <v>6.87</v>
      </c>
      <c r="D2" s="6">
        <v>47.7</v>
      </c>
      <c r="E2" s="4" t="s">
        <v>28</v>
      </c>
      <c r="F2" s="4" t="s">
        <v>171</v>
      </c>
      <c r="G2" s="17" t="s">
        <v>324</v>
      </c>
      <c r="H2" s="5" t="s">
        <v>15</v>
      </c>
      <c r="I2" s="4">
        <v>4</v>
      </c>
      <c r="J2" s="19">
        <v>20.7</v>
      </c>
      <c r="K2" s="3">
        <v>1.3140000000000001</v>
      </c>
      <c r="L2" s="4" t="s">
        <v>11</v>
      </c>
      <c r="M2" s="43">
        <v>1.6857142860000001</v>
      </c>
      <c r="N2" s="2" t="s">
        <v>192</v>
      </c>
      <c r="O2" s="2" t="s">
        <v>145</v>
      </c>
      <c r="P2" s="3" t="s">
        <v>145</v>
      </c>
      <c r="Q2" s="3" t="s">
        <v>292</v>
      </c>
      <c r="R2" s="4" t="s">
        <v>200</v>
      </c>
      <c r="S2" s="5" t="s">
        <v>200</v>
      </c>
      <c r="T2" s="4" t="s">
        <v>0</v>
      </c>
      <c r="U2" s="4" t="s">
        <v>272</v>
      </c>
      <c r="V2" s="4" t="s">
        <v>341</v>
      </c>
      <c r="W2" s="7">
        <v>0</v>
      </c>
      <c r="X2" s="7">
        <v>0</v>
      </c>
      <c r="Y2" s="4">
        <v>0</v>
      </c>
      <c r="Z2" s="4" t="s">
        <v>64</v>
      </c>
      <c r="AA2" s="4" t="s">
        <v>0</v>
      </c>
      <c r="AB2" s="28" t="s">
        <v>386</v>
      </c>
      <c r="AC2" s="3">
        <v>0.122</v>
      </c>
      <c r="AD2" s="36">
        <v>3.7550999999999999E-3</v>
      </c>
      <c r="AG2" s="36"/>
    </row>
    <row r="3" spans="1:33" x14ac:dyDescent="0.2">
      <c r="A3" s="4" t="s">
        <v>16</v>
      </c>
      <c r="B3" s="4" t="s">
        <v>154</v>
      </c>
      <c r="C3" s="6">
        <v>6.87</v>
      </c>
      <c r="D3" s="6">
        <v>47.7</v>
      </c>
      <c r="E3" s="4" t="s">
        <v>28</v>
      </c>
      <c r="F3" s="4" t="s">
        <v>173</v>
      </c>
      <c r="G3" s="17" t="s">
        <v>324</v>
      </c>
      <c r="H3" s="5" t="s">
        <v>15</v>
      </c>
      <c r="I3" s="4">
        <v>1</v>
      </c>
      <c r="J3" s="19">
        <v>27.1</v>
      </c>
      <c r="K3" s="3">
        <v>1.3140000000000001</v>
      </c>
      <c r="L3" s="4" t="s">
        <v>11</v>
      </c>
      <c r="M3" s="4">
        <v>1.7413793099999999</v>
      </c>
      <c r="N3" s="2" t="s">
        <v>190</v>
      </c>
      <c r="O3" s="2" t="s">
        <v>145</v>
      </c>
      <c r="P3" s="3" t="s">
        <v>145</v>
      </c>
      <c r="Q3" s="3" t="s">
        <v>292</v>
      </c>
      <c r="R3" s="4" t="s">
        <v>201</v>
      </c>
      <c r="S3" s="5" t="s">
        <v>201</v>
      </c>
      <c r="T3" s="4" t="s">
        <v>0</v>
      </c>
      <c r="U3" s="4" t="s">
        <v>272</v>
      </c>
      <c r="V3" s="4" t="s">
        <v>342</v>
      </c>
      <c r="W3" s="7">
        <v>0</v>
      </c>
      <c r="X3" s="7">
        <v>0</v>
      </c>
      <c r="Y3" s="4">
        <v>0</v>
      </c>
      <c r="Z3" s="4" t="s">
        <v>64</v>
      </c>
      <c r="AA3" s="4" t="s">
        <v>0</v>
      </c>
      <c r="AB3" s="28" t="s">
        <v>386</v>
      </c>
      <c r="AC3" s="3">
        <v>0.184</v>
      </c>
      <c r="AD3" s="36">
        <v>4.3E-3</v>
      </c>
      <c r="AG3" s="36"/>
    </row>
    <row r="4" spans="1:33" x14ac:dyDescent="0.2">
      <c r="A4" s="4" t="s">
        <v>16</v>
      </c>
      <c r="B4" s="4" t="s">
        <v>154</v>
      </c>
      <c r="C4" s="6">
        <v>6.87</v>
      </c>
      <c r="D4" s="6">
        <v>47.7</v>
      </c>
      <c r="E4" s="4" t="s">
        <v>28</v>
      </c>
      <c r="F4" s="4" t="s">
        <v>171</v>
      </c>
      <c r="G4" s="17" t="s">
        <v>324</v>
      </c>
      <c r="H4" s="5" t="s">
        <v>15</v>
      </c>
      <c r="I4" s="4">
        <v>5</v>
      </c>
      <c r="J4" s="19">
        <v>26</v>
      </c>
      <c r="K4" s="3">
        <v>1.3140000000000001</v>
      </c>
      <c r="L4" s="4" t="s">
        <v>11</v>
      </c>
      <c r="M4" s="43">
        <v>1.4328358210000001</v>
      </c>
      <c r="N4" s="2" t="s">
        <v>192</v>
      </c>
      <c r="O4" s="2" t="s">
        <v>145</v>
      </c>
      <c r="P4" s="3" t="s">
        <v>145</v>
      </c>
      <c r="Q4" s="3" t="s">
        <v>292</v>
      </c>
      <c r="R4" s="4" t="s">
        <v>200</v>
      </c>
      <c r="S4" s="5" t="s">
        <v>200</v>
      </c>
      <c r="T4" s="4" t="s">
        <v>0</v>
      </c>
      <c r="U4" s="4" t="s">
        <v>272</v>
      </c>
      <c r="V4" s="4" t="s">
        <v>341</v>
      </c>
      <c r="W4" s="7">
        <v>0</v>
      </c>
      <c r="X4" s="7">
        <v>0</v>
      </c>
      <c r="Y4" s="4">
        <v>0</v>
      </c>
      <c r="Z4" s="4" t="s">
        <v>64</v>
      </c>
      <c r="AA4" s="4" t="s">
        <v>0</v>
      </c>
      <c r="AB4" s="28" t="s">
        <v>386</v>
      </c>
      <c r="AC4" s="3">
        <v>0.13900000000000001</v>
      </c>
      <c r="AD4" s="36">
        <v>3.6773999999999999E-3</v>
      </c>
      <c r="AG4" s="36"/>
    </row>
    <row r="5" spans="1:33" x14ac:dyDescent="0.2">
      <c r="A5" s="4" t="s">
        <v>4</v>
      </c>
      <c r="B5" s="4" t="s">
        <v>154</v>
      </c>
      <c r="C5" s="6">
        <v>6.8</v>
      </c>
      <c r="D5" s="6">
        <v>47.7</v>
      </c>
      <c r="E5" s="4" t="s">
        <v>28</v>
      </c>
      <c r="F5" s="4" t="s">
        <v>0</v>
      </c>
      <c r="G5" s="17" t="s">
        <v>324</v>
      </c>
      <c r="H5" s="4" t="s">
        <v>306</v>
      </c>
      <c r="I5" s="4">
        <v>2</v>
      </c>
      <c r="J5" s="19">
        <v>34.799999999999997</v>
      </c>
      <c r="K5" s="3">
        <v>1.3140000000000001</v>
      </c>
      <c r="L5" s="4" t="s">
        <v>11</v>
      </c>
      <c r="M5" s="4">
        <v>1.434782609</v>
      </c>
      <c r="N5" s="2" t="s">
        <v>190</v>
      </c>
      <c r="O5" s="2" t="s">
        <v>145</v>
      </c>
      <c r="P5" s="3" t="s">
        <v>145</v>
      </c>
      <c r="Q5" s="3" t="s">
        <v>292</v>
      </c>
      <c r="R5" s="4" t="s">
        <v>203</v>
      </c>
      <c r="S5" s="5" t="s">
        <v>203</v>
      </c>
      <c r="T5" s="4" t="s">
        <v>0</v>
      </c>
      <c r="U5" s="4" t="s">
        <v>272</v>
      </c>
      <c r="V5" s="4" t="s">
        <v>343</v>
      </c>
      <c r="W5" s="7">
        <v>0</v>
      </c>
      <c r="X5" s="7">
        <v>0</v>
      </c>
      <c r="Y5" s="4">
        <v>0</v>
      </c>
      <c r="Z5" s="4" t="s">
        <v>64</v>
      </c>
      <c r="AA5" s="4" t="s">
        <v>0</v>
      </c>
      <c r="AB5" s="28" t="s">
        <v>386</v>
      </c>
      <c r="AC5" s="3">
        <v>0.152</v>
      </c>
      <c r="AD5" s="36">
        <v>3.8926999999999998E-3</v>
      </c>
      <c r="AG5" s="36"/>
    </row>
    <row r="6" spans="1:33" x14ac:dyDescent="0.2">
      <c r="A6" s="4" t="s">
        <v>16</v>
      </c>
      <c r="B6" s="4" t="s">
        <v>154</v>
      </c>
      <c r="C6" s="6">
        <v>6.87</v>
      </c>
      <c r="D6" s="6">
        <v>47.7</v>
      </c>
      <c r="E6" s="4" t="s">
        <v>28</v>
      </c>
      <c r="F6" s="4" t="s">
        <v>0</v>
      </c>
      <c r="G6" s="17" t="s">
        <v>324</v>
      </c>
      <c r="H6" s="5" t="s">
        <v>15</v>
      </c>
      <c r="I6" s="4">
        <v>1</v>
      </c>
      <c r="J6" s="19">
        <v>13.4</v>
      </c>
      <c r="K6" s="3">
        <v>1.3140000000000001</v>
      </c>
      <c r="L6" s="4" t="s">
        <v>11</v>
      </c>
      <c r="M6" s="43">
        <v>1.0874999999999999</v>
      </c>
      <c r="N6" s="2" t="s">
        <v>190</v>
      </c>
      <c r="O6" s="2" t="s">
        <v>145</v>
      </c>
      <c r="P6" s="3" t="s">
        <v>145</v>
      </c>
      <c r="Q6" s="3" t="s">
        <v>292</v>
      </c>
      <c r="R6" s="4" t="s">
        <v>204</v>
      </c>
      <c r="S6" s="4" t="s">
        <v>204</v>
      </c>
      <c r="T6" s="4" t="s">
        <v>150</v>
      </c>
      <c r="U6" s="4" t="s">
        <v>272</v>
      </c>
      <c r="V6" s="4" t="s">
        <v>343</v>
      </c>
      <c r="W6" s="7">
        <v>0</v>
      </c>
      <c r="X6" s="7">
        <v>0</v>
      </c>
      <c r="Y6" s="4">
        <v>0</v>
      </c>
      <c r="Z6" s="4" t="s">
        <v>64</v>
      </c>
      <c r="AA6" s="4" t="s">
        <v>0</v>
      </c>
      <c r="AB6" s="28" t="s">
        <v>387</v>
      </c>
      <c r="AC6" s="3">
        <v>0.13700000000000001</v>
      </c>
      <c r="AD6" s="36">
        <v>3.8222999999999998E-3</v>
      </c>
      <c r="AG6" s="36"/>
    </row>
    <row r="7" spans="1:33" x14ac:dyDescent="0.2">
      <c r="A7" s="4" t="s">
        <v>16</v>
      </c>
      <c r="B7" s="4" t="s">
        <v>154</v>
      </c>
      <c r="C7" s="6">
        <v>6.87</v>
      </c>
      <c r="D7" s="6">
        <v>47.7</v>
      </c>
      <c r="E7" s="4" t="s">
        <v>28</v>
      </c>
      <c r="F7" s="4" t="s">
        <v>0</v>
      </c>
      <c r="G7" s="17" t="s">
        <v>324</v>
      </c>
      <c r="H7" s="4" t="s">
        <v>307</v>
      </c>
      <c r="I7" s="4">
        <v>2</v>
      </c>
      <c r="J7" s="19">
        <v>24</v>
      </c>
      <c r="K7" s="3">
        <v>1.3140000000000001</v>
      </c>
      <c r="L7" s="4" t="s">
        <v>11</v>
      </c>
      <c r="M7" s="4">
        <v>1.9092331769999999</v>
      </c>
      <c r="N7" s="2" t="s">
        <v>190</v>
      </c>
      <c r="O7" s="2" t="s">
        <v>145</v>
      </c>
      <c r="P7" s="3" t="s">
        <v>145</v>
      </c>
      <c r="Q7" s="3" t="s">
        <v>292</v>
      </c>
      <c r="R7" s="4" t="s">
        <v>205</v>
      </c>
      <c r="S7" s="4" t="s">
        <v>205</v>
      </c>
      <c r="T7" s="4" t="s">
        <v>0</v>
      </c>
      <c r="U7" s="4" t="s">
        <v>272</v>
      </c>
      <c r="V7" s="4" t="s">
        <v>344</v>
      </c>
      <c r="W7" s="7">
        <v>1</v>
      </c>
      <c r="X7" s="7">
        <v>0</v>
      </c>
      <c r="Y7" s="4">
        <v>0</v>
      </c>
      <c r="Z7" s="4" t="s">
        <v>64</v>
      </c>
      <c r="AA7" s="4" t="s">
        <v>0</v>
      </c>
      <c r="AB7" s="28" t="s">
        <v>387</v>
      </c>
      <c r="AC7" s="3">
        <v>0.23699999999999999</v>
      </c>
      <c r="AD7" s="36">
        <v>4.6027999999999998E-3</v>
      </c>
      <c r="AG7" s="36"/>
    </row>
    <row r="8" spans="1:33" x14ac:dyDescent="0.2">
      <c r="A8" s="4" t="s">
        <v>4</v>
      </c>
      <c r="B8" s="4" t="s">
        <v>154</v>
      </c>
      <c r="C8" s="6">
        <v>6.8</v>
      </c>
      <c r="D8" s="6">
        <v>47.7</v>
      </c>
      <c r="E8" s="4" t="s">
        <v>28</v>
      </c>
      <c r="F8" s="4" t="s">
        <v>0</v>
      </c>
      <c r="G8" s="17" t="s">
        <v>324</v>
      </c>
      <c r="H8" s="4" t="s">
        <v>306</v>
      </c>
      <c r="I8" s="4">
        <v>2</v>
      </c>
      <c r="J8" s="19">
        <v>24.1</v>
      </c>
      <c r="K8" s="3">
        <v>1.3140000000000001</v>
      </c>
      <c r="L8" s="4" t="s">
        <v>45</v>
      </c>
      <c r="M8" s="43">
        <v>1.363636364</v>
      </c>
      <c r="N8" s="2" t="s">
        <v>190</v>
      </c>
      <c r="O8" s="2" t="s">
        <v>145</v>
      </c>
      <c r="P8" s="3" t="s">
        <v>145</v>
      </c>
      <c r="Q8" s="3" t="s">
        <v>292</v>
      </c>
      <c r="R8" s="4" t="s">
        <v>207</v>
      </c>
      <c r="S8" s="4" t="s">
        <v>207</v>
      </c>
      <c r="T8" s="4" t="s">
        <v>0</v>
      </c>
      <c r="U8" s="4" t="s">
        <v>273</v>
      </c>
      <c r="V8" s="4" t="s">
        <v>345</v>
      </c>
      <c r="W8" s="7">
        <v>0</v>
      </c>
      <c r="X8" s="7">
        <v>0</v>
      </c>
      <c r="Y8" s="4">
        <v>0</v>
      </c>
      <c r="Z8" s="4" t="s">
        <v>64</v>
      </c>
      <c r="AA8" s="4" t="s">
        <v>0</v>
      </c>
      <c r="AB8" s="28" t="s">
        <v>387</v>
      </c>
      <c r="AC8" s="3">
        <v>0.26300000000000001</v>
      </c>
      <c r="AD8" s="36">
        <v>4.5396999999999998E-3</v>
      </c>
      <c r="AG8" s="36"/>
    </row>
    <row r="9" spans="1:33" x14ac:dyDescent="0.2">
      <c r="A9" s="4" t="s">
        <v>4</v>
      </c>
      <c r="B9" s="4" t="s">
        <v>154</v>
      </c>
      <c r="C9" s="6">
        <v>6.8</v>
      </c>
      <c r="D9" s="6">
        <v>47.7</v>
      </c>
      <c r="E9" s="4" t="s">
        <v>28</v>
      </c>
      <c r="F9" s="4" t="s">
        <v>172</v>
      </c>
      <c r="G9" s="17" t="s">
        <v>324</v>
      </c>
      <c r="H9" s="5" t="s">
        <v>15</v>
      </c>
      <c r="I9" s="4">
        <v>1</v>
      </c>
      <c r="J9" s="19">
        <v>16.8</v>
      </c>
      <c r="K9" s="3">
        <v>1.3140000000000001</v>
      </c>
      <c r="L9" s="4" t="s">
        <v>45</v>
      </c>
      <c r="M9" s="4">
        <v>1.1478260870000001</v>
      </c>
      <c r="N9" s="2" t="s">
        <v>190</v>
      </c>
      <c r="O9" s="2" t="s">
        <v>145</v>
      </c>
      <c r="P9" s="3" t="s">
        <v>145</v>
      </c>
      <c r="Q9" s="3" t="s">
        <v>292</v>
      </c>
      <c r="R9" s="4" t="s">
        <v>208</v>
      </c>
      <c r="S9" s="4" t="s">
        <v>208</v>
      </c>
      <c r="T9" s="4" t="s">
        <v>0</v>
      </c>
      <c r="U9" s="4" t="s">
        <v>273</v>
      </c>
      <c r="V9" s="4" t="s">
        <v>345</v>
      </c>
      <c r="W9" s="7">
        <v>0</v>
      </c>
      <c r="X9" s="7">
        <v>0</v>
      </c>
      <c r="Y9" s="4">
        <v>0</v>
      </c>
      <c r="Z9" s="4" t="s">
        <v>64</v>
      </c>
      <c r="AA9" s="4" t="s">
        <v>0</v>
      </c>
      <c r="AB9" s="28" t="s">
        <v>387</v>
      </c>
      <c r="AC9" s="3">
        <v>0.21</v>
      </c>
      <c r="AD9" s="36">
        <v>4.2059000000000003E-3</v>
      </c>
      <c r="AG9" s="36"/>
    </row>
    <row r="10" spans="1:33" x14ac:dyDescent="0.2">
      <c r="A10" s="4" t="s">
        <v>16</v>
      </c>
      <c r="B10" s="4" t="s">
        <v>154</v>
      </c>
      <c r="C10" s="6">
        <v>6.87</v>
      </c>
      <c r="D10" s="6">
        <v>47.7</v>
      </c>
      <c r="E10" s="4" t="s">
        <v>44</v>
      </c>
      <c r="F10" s="4" t="s">
        <v>0</v>
      </c>
      <c r="G10" s="17" t="s">
        <v>325</v>
      </c>
      <c r="H10" s="4" t="s">
        <v>308</v>
      </c>
      <c r="I10" s="4">
        <v>2</v>
      </c>
      <c r="J10" s="19">
        <v>24.2</v>
      </c>
      <c r="K10" s="3">
        <v>0.85899999999999999</v>
      </c>
      <c r="L10" s="4" t="s">
        <v>11</v>
      </c>
      <c r="M10" s="43">
        <v>2.5666666669999998</v>
      </c>
      <c r="N10" s="2" t="s">
        <v>190</v>
      </c>
      <c r="O10" s="2" t="s">
        <v>145</v>
      </c>
      <c r="P10" s="3" t="s">
        <v>145</v>
      </c>
      <c r="Q10" s="3" t="s">
        <v>292</v>
      </c>
      <c r="R10" s="4" t="s">
        <v>209</v>
      </c>
      <c r="S10" s="5" t="s">
        <v>210</v>
      </c>
      <c r="T10" s="4" t="s">
        <v>0</v>
      </c>
      <c r="U10" s="4" t="s">
        <v>272</v>
      </c>
      <c r="V10" s="4" t="s">
        <v>346</v>
      </c>
      <c r="W10" s="7">
        <v>11</v>
      </c>
      <c r="X10" s="7">
        <v>3</v>
      </c>
      <c r="Y10" s="4">
        <v>0</v>
      </c>
      <c r="Z10" s="4" t="s">
        <v>64</v>
      </c>
      <c r="AA10" s="4" t="s">
        <v>0</v>
      </c>
      <c r="AB10" s="28" t="s">
        <v>387</v>
      </c>
      <c r="AC10" s="3">
        <v>0.193</v>
      </c>
      <c r="AD10" s="36">
        <v>4.3933000000000002E-3</v>
      </c>
      <c r="AG10" s="36"/>
    </row>
    <row r="11" spans="1:33" x14ac:dyDescent="0.2">
      <c r="A11" s="4" t="s">
        <v>16</v>
      </c>
      <c r="B11" s="4" t="s">
        <v>154</v>
      </c>
      <c r="C11" s="6">
        <v>6.87</v>
      </c>
      <c r="D11" s="6">
        <v>47.7</v>
      </c>
      <c r="E11" s="4" t="s">
        <v>50</v>
      </c>
      <c r="F11" s="4" t="s">
        <v>0</v>
      </c>
      <c r="G11" s="17" t="s">
        <v>326</v>
      </c>
      <c r="H11" s="4" t="s">
        <v>29</v>
      </c>
      <c r="I11" s="4">
        <v>3</v>
      </c>
      <c r="J11" s="19">
        <v>20.3</v>
      </c>
      <c r="K11" s="3">
        <v>0.85899999999999999</v>
      </c>
      <c r="L11" s="4" t="s">
        <v>11</v>
      </c>
      <c r="M11" s="4">
        <v>2.3684210530000001</v>
      </c>
      <c r="N11" s="2" t="s">
        <v>190</v>
      </c>
      <c r="O11" s="2" t="s">
        <v>145</v>
      </c>
      <c r="P11" s="3" t="s">
        <v>145</v>
      </c>
      <c r="Q11" s="3" t="s">
        <v>292</v>
      </c>
      <c r="R11" s="4" t="s">
        <v>209</v>
      </c>
      <c r="S11" s="5" t="s">
        <v>210</v>
      </c>
      <c r="T11" s="4" t="s">
        <v>0</v>
      </c>
      <c r="U11" s="4" t="s">
        <v>272</v>
      </c>
      <c r="V11" s="4" t="s">
        <v>346</v>
      </c>
      <c r="W11" s="7">
        <v>11</v>
      </c>
      <c r="X11" s="7">
        <v>3</v>
      </c>
      <c r="Y11" s="4">
        <v>0</v>
      </c>
      <c r="Z11" s="4" t="s">
        <v>64</v>
      </c>
      <c r="AA11" s="4" t="s">
        <v>0</v>
      </c>
      <c r="AB11" s="28" t="s">
        <v>387</v>
      </c>
      <c r="AC11" s="3">
        <v>0.23899999999999999</v>
      </c>
      <c r="AD11" s="36">
        <v>4.5821999999999998E-3</v>
      </c>
      <c r="AG11" s="36"/>
    </row>
    <row r="12" spans="1:33" x14ac:dyDescent="0.2">
      <c r="A12" s="4" t="s">
        <v>16</v>
      </c>
      <c r="B12" s="4" t="s">
        <v>154</v>
      </c>
      <c r="C12" s="6">
        <v>6.87</v>
      </c>
      <c r="D12" s="6">
        <v>47.7</v>
      </c>
      <c r="E12" s="4" t="s">
        <v>28</v>
      </c>
      <c r="F12" s="4" t="s">
        <v>0</v>
      </c>
      <c r="G12" s="17" t="s">
        <v>324</v>
      </c>
      <c r="H12" s="5" t="s">
        <v>15</v>
      </c>
      <c r="I12" s="4">
        <v>3</v>
      </c>
      <c r="J12" s="19">
        <v>17.2</v>
      </c>
      <c r="K12" s="3">
        <v>1.3140000000000001</v>
      </c>
      <c r="L12" s="4" t="s">
        <v>11</v>
      </c>
      <c r="M12" s="43">
        <v>0.96886362000000004</v>
      </c>
      <c r="N12" s="2" t="s">
        <v>190</v>
      </c>
      <c r="O12" s="2" t="s">
        <v>145</v>
      </c>
      <c r="P12" s="3" t="s">
        <v>145</v>
      </c>
      <c r="Q12" s="3" t="s">
        <v>292</v>
      </c>
      <c r="R12" s="4" t="s">
        <v>204</v>
      </c>
      <c r="S12" s="4" t="s">
        <v>204</v>
      </c>
      <c r="T12" s="4" t="s">
        <v>150</v>
      </c>
      <c r="U12" s="4" t="s">
        <v>272</v>
      </c>
      <c r="V12" s="4" t="s">
        <v>347</v>
      </c>
      <c r="W12" s="7">
        <v>0</v>
      </c>
      <c r="X12" s="7">
        <v>0</v>
      </c>
      <c r="Y12" s="4">
        <v>1</v>
      </c>
      <c r="Z12" s="4" t="s">
        <v>46</v>
      </c>
      <c r="AA12" s="4" t="s">
        <v>0</v>
      </c>
      <c r="AB12" s="28" t="s">
        <v>387</v>
      </c>
      <c r="AC12" s="3">
        <v>0.11899999999999999</v>
      </c>
      <c r="AD12" s="36">
        <v>3.4775000000000001E-3</v>
      </c>
      <c r="AG12" s="36"/>
    </row>
    <row r="13" spans="1:33" x14ac:dyDescent="0.2">
      <c r="A13" s="4" t="s">
        <v>16</v>
      </c>
      <c r="B13" s="4" t="s">
        <v>154</v>
      </c>
      <c r="C13" s="6">
        <v>6.87</v>
      </c>
      <c r="D13" s="6">
        <v>47.7</v>
      </c>
      <c r="E13" s="4" t="s">
        <v>28</v>
      </c>
      <c r="F13" s="4" t="s">
        <v>173</v>
      </c>
      <c r="G13" s="17" t="s">
        <v>324</v>
      </c>
      <c r="H13" s="5" t="s">
        <v>15</v>
      </c>
      <c r="I13" s="4">
        <v>3</v>
      </c>
      <c r="J13" s="19">
        <v>19.7</v>
      </c>
      <c r="K13" s="3">
        <v>1.3140000000000001</v>
      </c>
      <c r="L13" s="4" t="s">
        <v>11</v>
      </c>
      <c r="M13" s="4">
        <v>1.25</v>
      </c>
      <c r="N13" s="2" t="s">
        <v>190</v>
      </c>
      <c r="O13" s="2" t="s">
        <v>145</v>
      </c>
      <c r="P13" s="3" t="s">
        <v>145</v>
      </c>
      <c r="Q13" s="3" t="s">
        <v>292</v>
      </c>
      <c r="R13" s="4" t="s">
        <v>201</v>
      </c>
      <c r="S13" s="4" t="s">
        <v>201</v>
      </c>
      <c r="T13" s="4" t="s">
        <v>0</v>
      </c>
      <c r="U13" s="4" t="s">
        <v>272</v>
      </c>
      <c r="V13" s="4" t="s">
        <v>342</v>
      </c>
      <c r="W13" s="7">
        <v>0</v>
      </c>
      <c r="X13" s="7">
        <v>0</v>
      </c>
      <c r="Y13" s="4">
        <v>0</v>
      </c>
      <c r="Z13" s="4" t="s">
        <v>64</v>
      </c>
      <c r="AA13" s="4" t="s">
        <v>0</v>
      </c>
      <c r="AB13" s="28" t="s">
        <v>387</v>
      </c>
      <c r="AC13" s="3">
        <v>0.13600000000000001</v>
      </c>
      <c r="AD13" s="36">
        <v>3.7071999999999999E-3</v>
      </c>
      <c r="AG13" s="36"/>
    </row>
    <row r="14" spans="1:33" x14ac:dyDescent="0.2">
      <c r="A14" s="4" t="s">
        <v>16</v>
      </c>
      <c r="B14" s="4" t="s">
        <v>154</v>
      </c>
      <c r="C14" s="6">
        <v>6.87</v>
      </c>
      <c r="D14" s="6">
        <v>47.7</v>
      </c>
      <c r="E14" s="4" t="s">
        <v>28</v>
      </c>
      <c r="F14" s="4" t="s">
        <v>173</v>
      </c>
      <c r="G14" s="17" t="s">
        <v>324</v>
      </c>
      <c r="H14" s="5" t="s">
        <v>15</v>
      </c>
      <c r="I14" s="4">
        <v>2</v>
      </c>
      <c r="J14" s="19">
        <v>24.8</v>
      </c>
      <c r="K14" s="3">
        <v>1.3140000000000001</v>
      </c>
      <c r="L14" s="4" t="s">
        <v>11</v>
      </c>
      <c r="M14" s="43">
        <v>1.5625</v>
      </c>
      <c r="N14" s="2" t="s">
        <v>192</v>
      </c>
      <c r="O14" s="2" t="s">
        <v>145</v>
      </c>
      <c r="P14" s="3" t="s">
        <v>145</v>
      </c>
      <c r="Q14" s="3" t="s">
        <v>292</v>
      </c>
      <c r="R14" s="4" t="s">
        <v>201</v>
      </c>
      <c r="S14" s="4" t="s">
        <v>201</v>
      </c>
      <c r="T14" s="4" t="s">
        <v>0</v>
      </c>
      <c r="U14" s="4" t="s">
        <v>272</v>
      </c>
      <c r="V14" s="4" t="s">
        <v>342</v>
      </c>
      <c r="W14" s="7">
        <v>0</v>
      </c>
      <c r="X14" s="7">
        <v>0</v>
      </c>
      <c r="Y14" s="4">
        <v>0</v>
      </c>
      <c r="Z14" s="4" t="s">
        <v>64</v>
      </c>
      <c r="AA14" s="4" t="s">
        <v>0</v>
      </c>
      <c r="AB14" s="28" t="s">
        <v>387</v>
      </c>
      <c r="AC14" s="3">
        <v>0.13300000000000001</v>
      </c>
      <c r="AD14" s="36">
        <v>3.8478000000000002E-3</v>
      </c>
      <c r="AG14" s="36"/>
    </row>
    <row r="15" spans="1:33" x14ac:dyDescent="0.2">
      <c r="A15" s="4" t="s">
        <v>16</v>
      </c>
      <c r="B15" s="4" t="s">
        <v>154</v>
      </c>
      <c r="C15" s="6">
        <v>6.87</v>
      </c>
      <c r="D15" s="6">
        <v>47.7</v>
      </c>
      <c r="E15" s="4" t="s">
        <v>50</v>
      </c>
      <c r="F15" s="4" t="s">
        <v>0</v>
      </c>
      <c r="G15" s="17" t="s">
        <v>327</v>
      </c>
      <c r="H15" s="5" t="s">
        <v>310</v>
      </c>
      <c r="I15" s="4">
        <v>2</v>
      </c>
      <c r="J15" s="19">
        <v>26.4</v>
      </c>
      <c r="K15" s="3">
        <v>0.85899999999999999</v>
      </c>
      <c r="L15" s="4" t="s">
        <v>11</v>
      </c>
      <c r="M15" s="4">
        <v>1.523809524</v>
      </c>
      <c r="N15" s="2" t="s">
        <v>190</v>
      </c>
      <c r="O15" s="2" t="s">
        <v>145</v>
      </c>
      <c r="P15" s="3" t="s">
        <v>145</v>
      </c>
      <c r="Q15" s="3" t="s">
        <v>292</v>
      </c>
      <c r="R15" s="4" t="s">
        <v>211</v>
      </c>
      <c r="S15" s="4" t="s">
        <v>211</v>
      </c>
      <c r="T15" s="4" t="s">
        <v>0</v>
      </c>
      <c r="U15" s="4" t="s">
        <v>272</v>
      </c>
      <c r="V15" s="4" t="s">
        <v>348</v>
      </c>
      <c r="W15" s="7">
        <v>4</v>
      </c>
      <c r="X15" s="7">
        <v>0</v>
      </c>
      <c r="Y15" s="4">
        <v>0</v>
      </c>
      <c r="Z15" s="4" t="s">
        <v>46</v>
      </c>
      <c r="AA15" s="4" t="s">
        <v>0</v>
      </c>
      <c r="AB15" s="28" t="s">
        <v>387</v>
      </c>
      <c r="AC15" s="3">
        <v>0.214</v>
      </c>
      <c r="AD15" s="36">
        <v>4.3308000000000001E-3</v>
      </c>
      <c r="AG15" s="36"/>
    </row>
    <row r="16" spans="1:33" x14ac:dyDescent="0.2">
      <c r="A16" s="4" t="s">
        <v>16</v>
      </c>
      <c r="B16" s="4" t="s">
        <v>154</v>
      </c>
      <c r="C16" s="6">
        <v>6.87</v>
      </c>
      <c r="D16" s="6">
        <v>47.7</v>
      </c>
      <c r="E16" s="4" t="s">
        <v>50</v>
      </c>
      <c r="F16" s="4" t="s">
        <v>0</v>
      </c>
      <c r="G16" s="17" t="s">
        <v>325</v>
      </c>
      <c r="H16" s="4" t="s">
        <v>309</v>
      </c>
      <c r="I16" s="4">
        <v>1</v>
      </c>
      <c r="J16" s="19">
        <v>17.5</v>
      </c>
      <c r="K16" s="3">
        <v>0.85899999999999999</v>
      </c>
      <c r="L16" s="4" t="s">
        <v>11</v>
      </c>
      <c r="M16" s="43">
        <v>1.564516129</v>
      </c>
      <c r="N16" s="2" t="s">
        <v>190</v>
      </c>
      <c r="O16" s="2" t="s">
        <v>145</v>
      </c>
      <c r="P16" s="3" t="s">
        <v>145</v>
      </c>
      <c r="Q16" s="3" t="s">
        <v>292</v>
      </c>
      <c r="R16" s="4" t="s">
        <v>211</v>
      </c>
      <c r="S16" s="4" t="s">
        <v>211</v>
      </c>
      <c r="T16" s="4" t="s">
        <v>0</v>
      </c>
      <c r="U16" s="4" t="s">
        <v>272</v>
      </c>
      <c r="V16" s="4" t="s">
        <v>348</v>
      </c>
      <c r="W16" s="7">
        <v>4</v>
      </c>
      <c r="X16" s="7">
        <v>0</v>
      </c>
      <c r="Y16" s="4">
        <v>0</v>
      </c>
      <c r="Z16" s="4" t="s">
        <v>64</v>
      </c>
      <c r="AA16" s="4" t="s">
        <v>0</v>
      </c>
      <c r="AB16" s="28" t="s">
        <v>387</v>
      </c>
      <c r="AC16" s="3">
        <v>0.13800000000000001</v>
      </c>
      <c r="AD16" s="36">
        <v>3.9824999999999999E-3</v>
      </c>
      <c r="AG16" s="36"/>
    </row>
    <row r="17" spans="1:33" x14ac:dyDescent="0.2">
      <c r="A17" s="4" t="s">
        <v>16</v>
      </c>
      <c r="B17" s="4" t="s">
        <v>154</v>
      </c>
      <c r="C17" s="6">
        <v>6.87</v>
      </c>
      <c r="D17" s="6">
        <v>47.7</v>
      </c>
      <c r="E17" s="4" t="s">
        <v>50</v>
      </c>
      <c r="F17" s="4" t="s">
        <v>174</v>
      </c>
      <c r="G17" s="17" t="s">
        <v>324</v>
      </c>
      <c r="H17" s="5" t="s">
        <v>15</v>
      </c>
      <c r="I17" s="4">
        <v>6</v>
      </c>
      <c r="J17" s="19">
        <v>6.5</v>
      </c>
      <c r="K17" s="3">
        <v>0.85899999999999999</v>
      </c>
      <c r="L17" s="4" t="s">
        <v>11</v>
      </c>
      <c r="M17" s="4">
        <v>1.6666666670000001</v>
      </c>
      <c r="N17" s="2" t="s">
        <v>190</v>
      </c>
      <c r="O17" s="2" t="s">
        <v>145</v>
      </c>
      <c r="P17" s="3" t="s">
        <v>145</v>
      </c>
      <c r="Q17" s="3" t="s">
        <v>292</v>
      </c>
      <c r="R17" s="4" t="s">
        <v>211</v>
      </c>
      <c r="S17" s="4" t="s">
        <v>211</v>
      </c>
      <c r="T17" s="4" t="s">
        <v>0</v>
      </c>
      <c r="U17" s="4" t="s">
        <v>272</v>
      </c>
      <c r="V17" s="4" t="s">
        <v>349</v>
      </c>
      <c r="W17" s="7">
        <v>4</v>
      </c>
      <c r="X17" s="7">
        <v>0</v>
      </c>
      <c r="Y17" s="4">
        <v>0</v>
      </c>
      <c r="Z17" s="4" t="s">
        <v>64</v>
      </c>
      <c r="AA17" s="4" t="s">
        <v>0</v>
      </c>
      <c r="AB17" s="28" t="s">
        <v>386</v>
      </c>
      <c r="AC17" s="3">
        <v>0.129</v>
      </c>
      <c r="AD17" s="36">
        <v>3.9747000000000003E-3</v>
      </c>
      <c r="AG17" s="36"/>
    </row>
    <row r="18" spans="1:33" x14ac:dyDescent="0.2">
      <c r="A18" s="4" t="s">
        <v>16</v>
      </c>
      <c r="B18" s="4" t="s">
        <v>154</v>
      </c>
      <c r="C18" s="6">
        <v>6.87</v>
      </c>
      <c r="D18" s="6">
        <v>47.7</v>
      </c>
      <c r="E18" s="4" t="s">
        <v>28</v>
      </c>
      <c r="F18" s="4" t="s">
        <v>173</v>
      </c>
      <c r="G18" s="17" t="s">
        <v>324</v>
      </c>
      <c r="H18" s="5" t="s">
        <v>15</v>
      </c>
      <c r="I18" s="4">
        <v>5</v>
      </c>
      <c r="J18" s="19">
        <v>3.6</v>
      </c>
      <c r="K18" s="3">
        <v>1.3140000000000001</v>
      </c>
      <c r="L18" s="4" t="s">
        <v>11</v>
      </c>
      <c r="M18" s="43">
        <v>1.387096774</v>
      </c>
      <c r="N18" s="2" t="s">
        <v>192</v>
      </c>
      <c r="O18" s="2" t="s">
        <v>145</v>
      </c>
      <c r="P18" s="3" t="s">
        <v>145</v>
      </c>
      <c r="Q18" s="3" t="s">
        <v>292</v>
      </c>
      <c r="R18" s="4" t="s">
        <v>201</v>
      </c>
      <c r="S18" s="4" t="s">
        <v>201</v>
      </c>
      <c r="T18" s="4" t="s">
        <v>0</v>
      </c>
      <c r="U18" s="4" t="s">
        <v>272</v>
      </c>
      <c r="V18" s="4" t="s">
        <v>349</v>
      </c>
      <c r="W18" s="7">
        <v>0</v>
      </c>
      <c r="X18" s="7">
        <v>0</v>
      </c>
      <c r="Y18" s="4">
        <v>0</v>
      </c>
      <c r="Z18" s="4" t="s">
        <v>46</v>
      </c>
      <c r="AA18" s="4" t="s">
        <v>0</v>
      </c>
      <c r="AB18" s="28" t="s">
        <v>386</v>
      </c>
      <c r="AC18" s="3">
        <v>9.0999999999999998E-2</v>
      </c>
      <c r="AD18" s="36">
        <v>3.4876E-3</v>
      </c>
      <c r="AG18" s="36"/>
    </row>
    <row r="19" spans="1:33" x14ac:dyDescent="0.2">
      <c r="A19" s="4" t="s">
        <v>16</v>
      </c>
      <c r="B19" s="4" t="s">
        <v>154</v>
      </c>
      <c r="C19" s="6">
        <v>6.87</v>
      </c>
      <c r="D19" s="6">
        <v>47.7</v>
      </c>
      <c r="E19" s="4" t="s">
        <v>50</v>
      </c>
      <c r="F19" s="4" t="s">
        <v>0</v>
      </c>
      <c r="G19" s="17" t="s">
        <v>324</v>
      </c>
      <c r="H19" s="4" t="s">
        <v>312</v>
      </c>
      <c r="I19" s="4">
        <v>4</v>
      </c>
      <c r="J19" s="19">
        <v>35.299999999999997</v>
      </c>
      <c r="K19" s="3">
        <v>0.85899999999999999</v>
      </c>
      <c r="L19" s="4" t="s">
        <v>11</v>
      </c>
      <c r="M19" s="4">
        <v>1.836065574</v>
      </c>
      <c r="N19" s="2" t="s">
        <v>190</v>
      </c>
      <c r="O19" s="2" t="s">
        <v>145</v>
      </c>
      <c r="P19" s="3" t="s">
        <v>145</v>
      </c>
      <c r="Q19" s="3" t="s">
        <v>292</v>
      </c>
      <c r="R19" s="4" t="s">
        <v>211</v>
      </c>
      <c r="S19" s="4" t="s">
        <v>211</v>
      </c>
      <c r="T19" s="4" t="s">
        <v>0</v>
      </c>
      <c r="U19" s="4" t="s">
        <v>273</v>
      </c>
      <c r="V19" s="4" t="s">
        <v>350</v>
      </c>
      <c r="W19" s="7">
        <v>4</v>
      </c>
      <c r="X19" s="7">
        <v>0</v>
      </c>
      <c r="Y19" s="4">
        <v>0</v>
      </c>
      <c r="Z19" s="4" t="s">
        <v>46</v>
      </c>
      <c r="AA19" s="4" t="s">
        <v>0</v>
      </c>
      <c r="AB19" s="28" t="s">
        <v>387</v>
      </c>
      <c r="AC19" s="3">
        <v>0.224</v>
      </c>
      <c r="AD19" s="36">
        <v>4.1821999999999996E-3</v>
      </c>
      <c r="AG19" s="36"/>
    </row>
    <row r="20" spans="1:33" x14ac:dyDescent="0.2">
      <c r="A20" s="4" t="s">
        <v>16</v>
      </c>
      <c r="B20" s="4" t="s">
        <v>154</v>
      </c>
      <c r="C20" s="6">
        <v>6.87</v>
      </c>
      <c r="D20" s="6">
        <v>47.7</v>
      </c>
      <c r="E20" s="4" t="s">
        <v>50</v>
      </c>
      <c r="F20" s="4" t="s">
        <v>0</v>
      </c>
      <c r="G20" s="17" t="s">
        <v>324</v>
      </c>
      <c r="H20" s="4" t="s">
        <v>314</v>
      </c>
      <c r="I20" s="4">
        <v>5</v>
      </c>
      <c r="J20" s="19">
        <v>25.9</v>
      </c>
      <c r="K20" s="3">
        <v>0.85899999999999999</v>
      </c>
      <c r="L20" s="4" t="s">
        <v>11</v>
      </c>
      <c r="M20" s="43">
        <v>1.4852941180000001</v>
      </c>
      <c r="N20" s="2" t="s">
        <v>190</v>
      </c>
      <c r="O20" s="2" t="s">
        <v>145</v>
      </c>
      <c r="P20" s="3" t="s">
        <v>145</v>
      </c>
      <c r="Q20" s="3" t="s">
        <v>292</v>
      </c>
      <c r="R20" s="4" t="s">
        <v>211</v>
      </c>
      <c r="S20" s="4" t="s">
        <v>211</v>
      </c>
      <c r="T20" s="4" t="s">
        <v>0</v>
      </c>
      <c r="U20" s="4" t="s">
        <v>273</v>
      </c>
      <c r="V20" s="4" t="s">
        <v>350</v>
      </c>
      <c r="W20" s="7">
        <v>4</v>
      </c>
      <c r="X20" s="7">
        <v>0</v>
      </c>
      <c r="Y20" s="4">
        <v>0</v>
      </c>
      <c r="Z20" s="4" t="s">
        <v>64</v>
      </c>
      <c r="AA20" s="4" t="s">
        <v>0</v>
      </c>
      <c r="AB20" s="28" t="s">
        <v>387</v>
      </c>
      <c r="AC20" s="3">
        <v>0.13400000000000001</v>
      </c>
      <c r="AD20" s="36">
        <v>3.7602999999999998E-3</v>
      </c>
      <c r="AG20" s="36"/>
    </row>
    <row r="21" spans="1:33" x14ac:dyDescent="0.2">
      <c r="A21" s="4" t="s">
        <v>16</v>
      </c>
      <c r="B21" s="4" t="s">
        <v>154</v>
      </c>
      <c r="C21" s="6">
        <v>6.87</v>
      </c>
      <c r="D21" s="6">
        <v>47.7</v>
      </c>
      <c r="E21" s="4" t="s">
        <v>50</v>
      </c>
      <c r="F21" s="4" t="s">
        <v>151</v>
      </c>
      <c r="G21" s="17" t="s">
        <v>325</v>
      </c>
      <c r="H21" s="4" t="s">
        <v>308</v>
      </c>
      <c r="I21" s="4">
        <v>9</v>
      </c>
      <c r="J21" s="19">
        <v>17</v>
      </c>
      <c r="K21" s="3">
        <v>0.85899999999999999</v>
      </c>
      <c r="L21" s="4" t="s">
        <v>11</v>
      </c>
      <c r="M21" s="4">
        <v>2.5438596489999998</v>
      </c>
      <c r="N21" s="2" t="s">
        <v>190</v>
      </c>
      <c r="O21" s="2" t="s">
        <v>145</v>
      </c>
      <c r="P21" s="3" t="s">
        <v>145</v>
      </c>
      <c r="Q21" s="3" t="s">
        <v>292</v>
      </c>
      <c r="R21" s="4" t="s">
        <v>209</v>
      </c>
      <c r="S21" s="5" t="s">
        <v>210</v>
      </c>
      <c r="T21" s="4" t="s">
        <v>0</v>
      </c>
      <c r="U21" s="4" t="s">
        <v>272</v>
      </c>
      <c r="V21" s="4" t="s">
        <v>351</v>
      </c>
      <c r="W21" s="7">
        <v>11</v>
      </c>
      <c r="X21" s="7">
        <v>3</v>
      </c>
      <c r="Y21" s="4">
        <v>0</v>
      </c>
      <c r="Z21" s="4" t="s">
        <v>64</v>
      </c>
      <c r="AA21" s="4" t="s">
        <v>0</v>
      </c>
      <c r="AB21" s="28" t="s">
        <v>387</v>
      </c>
      <c r="AC21" s="3">
        <v>0.30199999999999999</v>
      </c>
      <c r="AD21" s="36">
        <v>5.0993000000000002E-3</v>
      </c>
      <c r="AG21" s="36"/>
    </row>
    <row r="22" spans="1:33" x14ac:dyDescent="0.2">
      <c r="A22" s="4" t="s">
        <v>16</v>
      </c>
      <c r="B22" s="4" t="s">
        <v>154</v>
      </c>
      <c r="C22" s="6">
        <v>6.87</v>
      </c>
      <c r="D22" s="6">
        <v>47.7</v>
      </c>
      <c r="E22" s="4" t="s">
        <v>50</v>
      </c>
      <c r="F22" s="4" t="s">
        <v>174</v>
      </c>
      <c r="G22" s="17" t="s">
        <v>325</v>
      </c>
      <c r="H22" s="4" t="s">
        <v>308</v>
      </c>
      <c r="I22" s="4">
        <v>9</v>
      </c>
      <c r="J22" s="19">
        <v>21</v>
      </c>
      <c r="K22" s="3">
        <v>0.85899999999999999</v>
      </c>
      <c r="L22" s="4" t="s">
        <v>11</v>
      </c>
      <c r="M22" s="43">
        <v>1.8135593219999999</v>
      </c>
      <c r="N22" s="2" t="s">
        <v>190</v>
      </c>
      <c r="O22" s="2" t="s">
        <v>145</v>
      </c>
      <c r="P22" s="3" t="s">
        <v>145</v>
      </c>
      <c r="Q22" s="3" t="s">
        <v>292</v>
      </c>
      <c r="R22" s="4" t="s">
        <v>211</v>
      </c>
      <c r="S22" s="4" t="s">
        <v>211</v>
      </c>
      <c r="T22" s="4" t="s">
        <v>0</v>
      </c>
      <c r="U22" s="4" t="s">
        <v>272</v>
      </c>
      <c r="V22" s="4" t="s">
        <v>351</v>
      </c>
      <c r="W22" s="7">
        <v>4</v>
      </c>
      <c r="X22" s="7">
        <v>0</v>
      </c>
      <c r="Y22" s="4">
        <v>0</v>
      </c>
      <c r="Z22" s="4" t="s">
        <v>46</v>
      </c>
      <c r="AA22" s="4" t="s">
        <v>0</v>
      </c>
      <c r="AB22" s="28" t="s">
        <v>387</v>
      </c>
      <c r="AC22" s="3">
        <v>0.30299999999999999</v>
      </c>
      <c r="AD22" s="36">
        <v>5.0312000000000004E-3</v>
      </c>
      <c r="AG22" s="36"/>
    </row>
    <row r="23" spans="1:33" x14ac:dyDescent="0.2">
      <c r="A23" s="4" t="s">
        <v>16</v>
      </c>
      <c r="B23" s="4" t="s">
        <v>154</v>
      </c>
      <c r="C23" s="6">
        <v>6.87</v>
      </c>
      <c r="D23" s="6">
        <v>47.7</v>
      </c>
      <c r="E23" s="4" t="s">
        <v>28</v>
      </c>
      <c r="F23" s="4" t="s">
        <v>171</v>
      </c>
      <c r="G23" s="17" t="s">
        <v>324</v>
      </c>
      <c r="H23" s="4" t="s">
        <v>304</v>
      </c>
      <c r="I23" s="4">
        <v>2</v>
      </c>
      <c r="J23" s="19">
        <v>11.5</v>
      </c>
      <c r="K23" s="3">
        <v>1.3140000000000001</v>
      </c>
      <c r="L23" s="4" t="s">
        <v>11</v>
      </c>
      <c r="M23" s="4">
        <v>1.525641026</v>
      </c>
      <c r="N23" s="2" t="s">
        <v>190</v>
      </c>
      <c r="O23" s="2" t="s">
        <v>145</v>
      </c>
      <c r="P23" s="3" t="s">
        <v>145</v>
      </c>
      <c r="Q23" s="3" t="s">
        <v>292</v>
      </c>
      <c r="R23" s="4" t="s">
        <v>200</v>
      </c>
      <c r="S23" s="5" t="s">
        <v>201</v>
      </c>
      <c r="T23" s="4" t="s">
        <v>0</v>
      </c>
      <c r="U23" s="4" t="s">
        <v>272</v>
      </c>
      <c r="V23" s="4" t="s">
        <v>342</v>
      </c>
      <c r="W23" s="7">
        <v>0</v>
      </c>
      <c r="X23" s="7">
        <v>0</v>
      </c>
      <c r="Y23" s="4">
        <v>0</v>
      </c>
      <c r="Z23" s="4" t="s">
        <v>46</v>
      </c>
      <c r="AA23" s="4" t="s">
        <v>0</v>
      </c>
      <c r="AB23" s="28" t="s">
        <v>387</v>
      </c>
      <c r="AC23" s="3">
        <v>0.26800000000000002</v>
      </c>
      <c r="AD23" s="36">
        <v>4.8650000000000004E-3</v>
      </c>
      <c r="AG23" s="36"/>
    </row>
    <row r="24" spans="1:33" x14ac:dyDescent="0.2">
      <c r="A24" s="4" t="s">
        <v>4</v>
      </c>
      <c r="B24" s="4" t="s">
        <v>154</v>
      </c>
      <c r="C24" s="6">
        <v>6.8</v>
      </c>
      <c r="D24" s="6">
        <v>47.7</v>
      </c>
      <c r="E24" s="4" t="s">
        <v>28</v>
      </c>
      <c r="F24" s="4" t="s">
        <v>172</v>
      </c>
      <c r="G24" s="17" t="s">
        <v>325</v>
      </c>
      <c r="H24" s="4" t="s">
        <v>15</v>
      </c>
      <c r="I24" s="4">
        <v>4</v>
      </c>
      <c r="J24" s="19">
        <v>38.6</v>
      </c>
      <c r="K24" s="3">
        <v>1.3140000000000001</v>
      </c>
      <c r="L24" s="4" t="s">
        <v>11</v>
      </c>
      <c r="M24" s="43">
        <v>1.4456521739999999</v>
      </c>
      <c r="N24" s="2" t="s">
        <v>190</v>
      </c>
      <c r="O24" s="2" t="s">
        <v>145</v>
      </c>
      <c r="P24" s="3" t="s">
        <v>145</v>
      </c>
      <c r="Q24" s="3" t="s">
        <v>292</v>
      </c>
      <c r="R24" s="4" t="s">
        <v>202</v>
      </c>
      <c r="S24" s="4" t="s">
        <v>202</v>
      </c>
      <c r="T24" s="4" t="s">
        <v>0</v>
      </c>
      <c r="U24" s="4" t="s">
        <v>272</v>
      </c>
      <c r="V24" s="4" t="s">
        <v>341</v>
      </c>
      <c r="W24" s="7">
        <v>11</v>
      </c>
      <c r="X24" s="7">
        <v>0</v>
      </c>
      <c r="Y24" s="4">
        <v>0</v>
      </c>
      <c r="Z24" s="4" t="s">
        <v>64</v>
      </c>
      <c r="AA24" s="4" t="s">
        <v>0</v>
      </c>
      <c r="AB24" s="28" t="s">
        <v>386</v>
      </c>
      <c r="AC24" s="3">
        <v>0.151</v>
      </c>
      <c r="AD24" s="36">
        <v>4.0926000000000001E-3</v>
      </c>
      <c r="AG24" s="36"/>
    </row>
    <row r="25" spans="1:33" x14ac:dyDescent="0.2">
      <c r="A25" s="4" t="s">
        <v>4</v>
      </c>
      <c r="B25" s="4" t="s">
        <v>154</v>
      </c>
      <c r="C25" s="6">
        <v>6.8</v>
      </c>
      <c r="D25" s="6">
        <v>47.7</v>
      </c>
      <c r="E25" s="4" t="s">
        <v>28</v>
      </c>
      <c r="F25" s="4" t="s">
        <v>172</v>
      </c>
      <c r="G25" s="17" t="s">
        <v>325</v>
      </c>
      <c r="H25" s="4" t="s">
        <v>308</v>
      </c>
      <c r="I25" s="4">
        <v>4</v>
      </c>
      <c r="J25" s="19">
        <v>16.7</v>
      </c>
      <c r="K25" s="3">
        <v>1.3140000000000001</v>
      </c>
      <c r="L25" s="4" t="s">
        <v>45</v>
      </c>
      <c r="M25" s="4">
        <v>1.1000000000000001</v>
      </c>
      <c r="N25" s="2" t="s">
        <v>190</v>
      </c>
      <c r="O25" s="2" t="s">
        <v>145</v>
      </c>
      <c r="P25" s="3" t="s">
        <v>145</v>
      </c>
      <c r="Q25" s="3" t="s">
        <v>292</v>
      </c>
      <c r="R25" s="4" t="s">
        <v>208</v>
      </c>
      <c r="S25" s="4" t="s">
        <v>208</v>
      </c>
      <c r="T25" s="4" t="s">
        <v>267</v>
      </c>
      <c r="U25" s="4" t="s">
        <v>272</v>
      </c>
      <c r="V25" s="4" t="s">
        <v>352</v>
      </c>
      <c r="W25" s="7">
        <v>0</v>
      </c>
      <c r="X25" s="7">
        <v>0</v>
      </c>
      <c r="Y25" s="4">
        <v>0</v>
      </c>
      <c r="Z25" s="4" t="s">
        <v>64</v>
      </c>
      <c r="AA25" s="4" t="s">
        <v>0</v>
      </c>
      <c r="AB25" s="28" t="s">
        <v>387</v>
      </c>
      <c r="AC25" s="3">
        <v>0.32200000000000001</v>
      </c>
      <c r="AD25" s="36">
        <v>5.2226E-3</v>
      </c>
      <c r="AG25" s="36"/>
    </row>
    <row r="26" spans="1:33" x14ac:dyDescent="0.2">
      <c r="A26" s="4" t="s">
        <v>4</v>
      </c>
      <c r="B26" s="4" t="s">
        <v>154</v>
      </c>
      <c r="C26" s="6">
        <v>6.87</v>
      </c>
      <c r="D26" s="6">
        <v>47.7</v>
      </c>
      <c r="E26" s="4" t="s">
        <v>28</v>
      </c>
      <c r="F26" s="4" t="s">
        <v>0</v>
      </c>
      <c r="G26" s="17" t="s">
        <v>325</v>
      </c>
      <c r="H26" s="4" t="s">
        <v>308</v>
      </c>
      <c r="I26" s="4">
        <v>7</v>
      </c>
      <c r="J26" s="19">
        <v>16.7</v>
      </c>
      <c r="K26" s="3">
        <v>1.3140000000000001</v>
      </c>
      <c r="L26" s="4" t="s">
        <v>11</v>
      </c>
      <c r="M26" s="43">
        <v>1.414634146</v>
      </c>
      <c r="N26" s="2" t="s">
        <v>190</v>
      </c>
      <c r="O26" s="2" t="s">
        <v>145</v>
      </c>
      <c r="P26" s="3" t="s">
        <v>114</v>
      </c>
      <c r="Q26" s="3" t="s">
        <v>292</v>
      </c>
      <c r="R26" s="4" t="s">
        <v>201</v>
      </c>
      <c r="S26" s="5" t="s">
        <v>212</v>
      </c>
      <c r="T26" s="4" t="s">
        <v>0</v>
      </c>
      <c r="U26" s="4" t="s">
        <v>274</v>
      </c>
      <c r="V26" s="4" t="s">
        <v>353</v>
      </c>
      <c r="W26" s="7">
        <v>0</v>
      </c>
      <c r="X26" s="7">
        <v>2</v>
      </c>
      <c r="Y26" s="4">
        <v>0</v>
      </c>
      <c r="Z26" s="4" t="s">
        <v>64</v>
      </c>
      <c r="AA26" s="4" t="s">
        <v>0</v>
      </c>
      <c r="AB26" s="28" t="s">
        <v>386</v>
      </c>
      <c r="AC26" s="3">
        <v>0.28199999999999997</v>
      </c>
      <c r="AD26" s="36">
        <v>4.9192999999999997E-3</v>
      </c>
      <c r="AG26" s="36"/>
    </row>
    <row r="27" spans="1:33" x14ac:dyDescent="0.2">
      <c r="A27" s="4" t="s">
        <v>138</v>
      </c>
      <c r="B27" s="4" t="s">
        <v>155</v>
      </c>
      <c r="C27" s="6">
        <v>1.268</v>
      </c>
      <c r="D27" s="6">
        <v>47.7</v>
      </c>
      <c r="E27" s="4" t="s">
        <v>50</v>
      </c>
      <c r="F27" s="4" t="s">
        <v>0</v>
      </c>
      <c r="G27" s="17" t="s">
        <v>325</v>
      </c>
      <c r="H27" s="4" t="s">
        <v>308</v>
      </c>
      <c r="I27" s="4">
        <v>7</v>
      </c>
      <c r="J27" s="19">
        <v>15.3</v>
      </c>
      <c r="K27" s="3">
        <v>0.85899999999999999</v>
      </c>
      <c r="L27" s="4" t="s">
        <v>11</v>
      </c>
      <c r="M27" s="4">
        <v>1.9929474700000001</v>
      </c>
      <c r="N27" s="2" t="s">
        <v>190</v>
      </c>
      <c r="O27" s="2" t="s">
        <v>145</v>
      </c>
      <c r="P27" s="3" t="s">
        <v>145</v>
      </c>
      <c r="Q27" s="3" t="s">
        <v>292</v>
      </c>
      <c r="R27" s="4" t="s">
        <v>213</v>
      </c>
      <c r="S27" s="5" t="s">
        <v>214</v>
      </c>
      <c r="T27" s="4" t="s">
        <v>268</v>
      </c>
      <c r="U27" s="4" t="s">
        <v>272</v>
      </c>
      <c r="V27" s="4" t="s">
        <v>354</v>
      </c>
      <c r="W27" s="7">
        <v>1</v>
      </c>
      <c r="X27" s="7">
        <v>5</v>
      </c>
      <c r="Y27" s="4">
        <v>0</v>
      </c>
      <c r="Z27" s="4" t="s">
        <v>64</v>
      </c>
      <c r="AA27" s="4" t="s">
        <v>0</v>
      </c>
      <c r="AB27" s="28" t="s">
        <v>387</v>
      </c>
      <c r="AC27" s="3">
        <v>0.26700000000000002</v>
      </c>
      <c r="AD27" s="36">
        <v>4.5604E-3</v>
      </c>
      <c r="AG27" s="36"/>
    </row>
    <row r="28" spans="1:33" x14ac:dyDescent="0.2">
      <c r="A28" s="4" t="s">
        <v>63</v>
      </c>
      <c r="B28" s="4" t="s">
        <v>154</v>
      </c>
      <c r="C28" s="6">
        <v>5.88</v>
      </c>
      <c r="D28" s="6">
        <v>47.7</v>
      </c>
      <c r="E28" s="4" t="s">
        <v>50</v>
      </c>
      <c r="F28" s="4" t="s">
        <v>0</v>
      </c>
      <c r="G28" s="17" t="s">
        <v>325</v>
      </c>
      <c r="H28" s="4" t="s">
        <v>308</v>
      </c>
      <c r="I28" s="4">
        <v>8</v>
      </c>
      <c r="J28" s="19">
        <v>17.2</v>
      </c>
      <c r="K28" s="3">
        <v>0.85899999999999999</v>
      </c>
      <c r="L28" s="4" t="s">
        <v>11</v>
      </c>
      <c r="M28" s="43">
        <v>1.434782609</v>
      </c>
      <c r="N28" s="2" t="s">
        <v>190</v>
      </c>
      <c r="O28" s="2" t="s">
        <v>145</v>
      </c>
      <c r="P28" s="3" t="s">
        <v>145</v>
      </c>
      <c r="Q28" s="3" t="s">
        <v>292</v>
      </c>
      <c r="R28" s="4" t="s">
        <v>213</v>
      </c>
      <c r="S28" s="5" t="s">
        <v>215</v>
      </c>
      <c r="T28" s="4" t="s">
        <v>268</v>
      </c>
      <c r="U28" s="4" t="s">
        <v>272</v>
      </c>
      <c r="V28" s="4" t="s">
        <v>354</v>
      </c>
      <c r="W28" s="7">
        <v>25</v>
      </c>
      <c r="X28" s="7">
        <v>2</v>
      </c>
      <c r="Y28" s="4">
        <v>0</v>
      </c>
      <c r="Z28" s="4" t="s">
        <v>64</v>
      </c>
      <c r="AA28" s="4" t="s">
        <v>0</v>
      </c>
      <c r="AB28" s="28" t="s">
        <v>387</v>
      </c>
      <c r="AC28" s="3">
        <v>0.371</v>
      </c>
      <c r="AD28" s="36">
        <v>5.3772999999999998E-3</v>
      </c>
      <c r="AG28" s="36"/>
    </row>
    <row r="29" spans="1:33" x14ac:dyDescent="0.2">
      <c r="A29" s="4" t="s">
        <v>63</v>
      </c>
      <c r="B29" s="4" t="s">
        <v>154</v>
      </c>
      <c r="C29" s="6">
        <v>5.88</v>
      </c>
      <c r="D29" s="6">
        <v>47.7</v>
      </c>
      <c r="E29" s="4" t="s">
        <v>50</v>
      </c>
      <c r="F29" s="4" t="s">
        <v>0</v>
      </c>
      <c r="G29" s="17" t="s">
        <v>325</v>
      </c>
      <c r="H29" s="4" t="s">
        <v>308</v>
      </c>
      <c r="I29" s="4">
        <v>1</v>
      </c>
      <c r="J29" s="19">
        <v>18.7</v>
      </c>
      <c r="K29" s="3">
        <v>0.85899999999999999</v>
      </c>
      <c r="L29" s="4" t="s">
        <v>11</v>
      </c>
      <c r="M29" s="4">
        <v>1.463414634</v>
      </c>
      <c r="N29" s="2" t="s">
        <v>190</v>
      </c>
      <c r="O29" s="2" t="s">
        <v>145</v>
      </c>
      <c r="P29" s="3" t="s">
        <v>145</v>
      </c>
      <c r="Q29" s="3" t="s">
        <v>292</v>
      </c>
      <c r="R29" s="4" t="s">
        <v>216</v>
      </c>
      <c r="S29" s="5" t="s">
        <v>217</v>
      </c>
      <c r="T29" s="4" t="s">
        <v>269</v>
      </c>
      <c r="U29" s="4" t="s">
        <v>274</v>
      </c>
      <c r="V29" s="4" t="s">
        <v>355</v>
      </c>
      <c r="W29" s="7">
        <v>12</v>
      </c>
      <c r="X29" s="7">
        <v>7</v>
      </c>
      <c r="Y29" s="4">
        <v>0</v>
      </c>
      <c r="Z29" s="4" t="s">
        <v>64</v>
      </c>
      <c r="AA29" s="4" t="s">
        <v>0</v>
      </c>
      <c r="AB29" s="28" t="s">
        <v>386</v>
      </c>
      <c r="AC29" s="3">
        <v>0.29899999999999999</v>
      </c>
      <c r="AD29" s="36">
        <v>4.9636000000000003E-3</v>
      </c>
      <c r="AG29" s="36"/>
    </row>
    <row r="30" spans="1:33" x14ac:dyDescent="0.2">
      <c r="A30" s="4" t="s">
        <v>63</v>
      </c>
      <c r="B30" s="4" t="s">
        <v>154</v>
      </c>
      <c r="C30" s="6">
        <v>5.88</v>
      </c>
      <c r="D30" s="6">
        <v>47.7</v>
      </c>
      <c r="E30" s="4" t="s">
        <v>50</v>
      </c>
      <c r="F30" s="4" t="s">
        <v>0</v>
      </c>
      <c r="G30" s="17" t="s">
        <v>325</v>
      </c>
      <c r="H30" s="4" t="s">
        <v>308</v>
      </c>
      <c r="I30" s="4">
        <v>10</v>
      </c>
      <c r="J30" s="19">
        <v>23.5</v>
      </c>
      <c r="K30" s="3">
        <v>0.85899999999999999</v>
      </c>
      <c r="L30" s="4" t="s">
        <v>11</v>
      </c>
      <c r="M30" s="43">
        <v>1.6078431369999999</v>
      </c>
      <c r="N30" s="2" t="s">
        <v>190</v>
      </c>
      <c r="O30" s="2" t="s">
        <v>145</v>
      </c>
      <c r="P30" s="3" t="s">
        <v>145</v>
      </c>
      <c r="Q30" s="3" t="s">
        <v>292</v>
      </c>
      <c r="R30" s="4" t="s">
        <v>213</v>
      </c>
      <c r="S30" s="5" t="s">
        <v>214</v>
      </c>
      <c r="T30" s="4" t="s">
        <v>268</v>
      </c>
      <c r="U30" s="4" t="s">
        <v>274</v>
      </c>
      <c r="V30" s="4" t="s">
        <v>355</v>
      </c>
      <c r="W30" s="7">
        <v>25</v>
      </c>
      <c r="X30" s="7">
        <v>5</v>
      </c>
      <c r="Y30" s="4">
        <v>0</v>
      </c>
      <c r="Z30" s="4" t="s">
        <v>64</v>
      </c>
      <c r="AA30" s="4" t="s">
        <v>0</v>
      </c>
      <c r="AB30" s="28" t="s">
        <v>386</v>
      </c>
      <c r="AC30" s="3">
        <v>0.27500000000000002</v>
      </c>
      <c r="AD30" s="36">
        <v>4.908E-3</v>
      </c>
      <c r="AG30" s="36"/>
    </row>
    <row r="31" spans="1:33" x14ac:dyDescent="0.2">
      <c r="A31" s="4" t="s">
        <v>138</v>
      </c>
      <c r="B31" s="4" t="s">
        <v>155</v>
      </c>
      <c r="C31" s="6">
        <v>1.268</v>
      </c>
      <c r="D31" s="6">
        <v>47.7</v>
      </c>
      <c r="E31" s="4" t="s">
        <v>50</v>
      </c>
      <c r="F31" s="4" t="s">
        <v>0</v>
      </c>
      <c r="G31" s="17" t="s">
        <v>325</v>
      </c>
      <c r="H31" s="4" t="s">
        <v>308</v>
      </c>
      <c r="I31" s="4">
        <v>10</v>
      </c>
      <c r="J31" s="19">
        <v>16.7</v>
      </c>
      <c r="K31" s="3">
        <v>0.85899999999999999</v>
      </c>
      <c r="L31" s="4" t="s">
        <v>11</v>
      </c>
      <c r="M31" s="4">
        <v>1.507246377</v>
      </c>
      <c r="N31" s="2" t="s">
        <v>190</v>
      </c>
      <c r="O31" s="2" t="s">
        <v>145</v>
      </c>
      <c r="P31" s="3" t="s">
        <v>145</v>
      </c>
      <c r="Q31" s="3" t="s">
        <v>292</v>
      </c>
      <c r="R31" s="4" t="s">
        <v>213</v>
      </c>
      <c r="S31" s="5" t="s">
        <v>215</v>
      </c>
      <c r="T31" s="4" t="s">
        <v>268</v>
      </c>
      <c r="U31" s="4" t="s">
        <v>274</v>
      </c>
      <c r="V31" s="4" t="s">
        <v>355</v>
      </c>
      <c r="W31" s="7">
        <v>1</v>
      </c>
      <c r="X31" s="7">
        <v>2</v>
      </c>
      <c r="Y31" s="4">
        <v>0</v>
      </c>
      <c r="Z31" s="4" t="s">
        <v>64</v>
      </c>
      <c r="AA31" s="4" t="s">
        <v>0</v>
      </c>
      <c r="AB31" s="28" t="s">
        <v>386</v>
      </c>
      <c r="AC31" s="3">
        <v>0.38700000000000001</v>
      </c>
      <c r="AD31" s="36">
        <v>5.9252999999999997E-3</v>
      </c>
      <c r="AG31" s="36"/>
    </row>
    <row r="32" spans="1:33" x14ac:dyDescent="0.2">
      <c r="A32" s="4" t="s">
        <v>63</v>
      </c>
      <c r="B32" s="4" t="s">
        <v>154</v>
      </c>
      <c r="C32" s="6">
        <v>5.88</v>
      </c>
      <c r="D32" s="6">
        <v>47.7</v>
      </c>
      <c r="E32" s="4" t="s">
        <v>50</v>
      </c>
      <c r="F32" s="4" t="s">
        <v>0</v>
      </c>
      <c r="G32" s="17" t="s">
        <v>325</v>
      </c>
      <c r="H32" s="4" t="s">
        <v>308</v>
      </c>
      <c r="I32" s="4">
        <v>9</v>
      </c>
      <c r="J32" s="19">
        <v>19.600000000000001</v>
      </c>
      <c r="K32" s="3">
        <v>0.85899999999999999</v>
      </c>
      <c r="L32" s="4" t="s">
        <v>11</v>
      </c>
      <c r="M32" s="43">
        <v>1.49122807</v>
      </c>
      <c r="N32" s="2" t="s">
        <v>190</v>
      </c>
      <c r="O32" s="2" t="s">
        <v>145</v>
      </c>
      <c r="P32" s="3" t="s">
        <v>145</v>
      </c>
      <c r="Q32" s="3" t="s">
        <v>292</v>
      </c>
      <c r="R32" s="4" t="s">
        <v>213</v>
      </c>
      <c r="S32" s="5" t="s">
        <v>214</v>
      </c>
      <c r="T32" s="4" t="s">
        <v>268</v>
      </c>
      <c r="U32" s="4" t="s">
        <v>272</v>
      </c>
      <c r="V32" s="4" t="s">
        <v>356</v>
      </c>
      <c r="W32" s="7">
        <v>25</v>
      </c>
      <c r="X32" s="7">
        <v>5</v>
      </c>
      <c r="Y32" s="4">
        <v>0</v>
      </c>
      <c r="Z32" s="4" t="s">
        <v>64</v>
      </c>
      <c r="AA32" s="4" t="s">
        <v>0</v>
      </c>
      <c r="AB32" s="28" t="s">
        <v>387</v>
      </c>
      <c r="AC32" s="3">
        <v>0.315</v>
      </c>
      <c r="AD32" s="36">
        <v>5.0415E-3</v>
      </c>
      <c r="AG32" s="36"/>
    </row>
    <row r="33" spans="1:33" x14ac:dyDescent="0.2">
      <c r="A33" s="4" t="s">
        <v>138</v>
      </c>
      <c r="B33" s="4" t="s">
        <v>155</v>
      </c>
      <c r="C33" s="6">
        <v>1.268</v>
      </c>
      <c r="D33" s="6">
        <v>47.7</v>
      </c>
      <c r="E33" s="4" t="s">
        <v>50</v>
      </c>
      <c r="F33" s="4" t="s">
        <v>0</v>
      </c>
      <c r="G33" s="17" t="s">
        <v>325</v>
      </c>
      <c r="H33" s="4" t="s">
        <v>308</v>
      </c>
      <c r="I33" s="4">
        <v>6</v>
      </c>
      <c r="J33" s="19">
        <v>16.7</v>
      </c>
      <c r="K33" s="3">
        <v>0.85899999999999999</v>
      </c>
      <c r="L33" s="4" t="s">
        <v>11</v>
      </c>
      <c r="M33" s="4">
        <v>1.692307692</v>
      </c>
      <c r="N33" s="2" t="s">
        <v>190</v>
      </c>
      <c r="O33" s="2" t="s">
        <v>145</v>
      </c>
      <c r="P33" s="3" t="s">
        <v>145</v>
      </c>
      <c r="Q33" s="3" t="s">
        <v>292</v>
      </c>
      <c r="R33" s="4" t="s">
        <v>213</v>
      </c>
      <c r="S33" s="5" t="s">
        <v>215</v>
      </c>
      <c r="T33" s="4" t="s">
        <v>268</v>
      </c>
      <c r="U33" s="4" t="s">
        <v>272</v>
      </c>
      <c r="V33" s="4" t="s">
        <v>356</v>
      </c>
      <c r="W33" s="7">
        <v>1</v>
      </c>
      <c r="X33" s="7">
        <v>2</v>
      </c>
      <c r="Y33" s="4">
        <v>0</v>
      </c>
      <c r="Z33" s="4" t="s">
        <v>64</v>
      </c>
      <c r="AA33" s="4" t="s">
        <v>0</v>
      </c>
      <c r="AB33" s="28" t="s">
        <v>387</v>
      </c>
      <c r="AC33" s="3">
        <v>0.316</v>
      </c>
      <c r="AD33" s="36">
        <v>5.0569999999999999E-3</v>
      </c>
      <c r="AG33" s="36"/>
    </row>
    <row r="34" spans="1:33" x14ac:dyDescent="0.2">
      <c r="A34" s="4" t="s">
        <v>63</v>
      </c>
      <c r="B34" s="4" t="s">
        <v>154</v>
      </c>
      <c r="C34" s="6">
        <v>5.88</v>
      </c>
      <c r="D34" s="6">
        <v>47.7</v>
      </c>
      <c r="E34" s="4" t="s">
        <v>50</v>
      </c>
      <c r="F34" s="4" t="s">
        <v>0</v>
      </c>
      <c r="G34" s="17" t="s">
        <v>325</v>
      </c>
      <c r="H34" s="4" t="s">
        <v>308</v>
      </c>
      <c r="I34" s="4">
        <v>8</v>
      </c>
      <c r="J34" s="19">
        <v>4.5</v>
      </c>
      <c r="K34" s="3">
        <v>0.85899999999999999</v>
      </c>
      <c r="L34" s="4" t="s">
        <v>11</v>
      </c>
      <c r="M34" s="43">
        <v>1.525641026</v>
      </c>
      <c r="N34" s="2" t="s">
        <v>190</v>
      </c>
      <c r="O34" s="2" t="s">
        <v>145</v>
      </c>
      <c r="P34" s="3" t="s">
        <v>145</v>
      </c>
      <c r="Q34" s="3" t="s">
        <v>292</v>
      </c>
      <c r="R34" s="4" t="s">
        <v>216</v>
      </c>
      <c r="S34" s="5" t="s">
        <v>217</v>
      </c>
      <c r="T34" s="4" t="s">
        <v>268</v>
      </c>
      <c r="U34" s="4" t="s">
        <v>274</v>
      </c>
      <c r="V34" s="4" t="s">
        <v>357</v>
      </c>
      <c r="W34" s="7">
        <v>12</v>
      </c>
      <c r="X34" s="7">
        <v>11</v>
      </c>
      <c r="Y34" s="4">
        <v>0</v>
      </c>
      <c r="Z34" s="4" t="s">
        <v>64</v>
      </c>
      <c r="AA34" s="4" t="s">
        <v>0</v>
      </c>
      <c r="AB34" s="28" t="s">
        <v>386</v>
      </c>
      <c r="AC34" s="3">
        <v>0.23499999999999999</v>
      </c>
      <c r="AD34" s="36">
        <v>4.4025999999999996E-3</v>
      </c>
      <c r="AG34" s="36"/>
    </row>
    <row r="35" spans="1:33" x14ac:dyDescent="0.2">
      <c r="A35" s="4" t="s">
        <v>63</v>
      </c>
      <c r="B35" s="4" t="s">
        <v>154</v>
      </c>
      <c r="C35" s="6">
        <v>5.88</v>
      </c>
      <c r="D35" s="6">
        <v>47.7</v>
      </c>
      <c r="E35" s="4" t="s">
        <v>50</v>
      </c>
      <c r="F35" s="4" t="s">
        <v>0</v>
      </c>
      <c r="G35" s="17" t="s">
        <v>325</v>
      </c>
      <c r="H35" s="4" t="s">
        <v>308</v>
      </c>
      <c r="I35" s="4">
        <v>10</v>
      </c>
      <c r="J35" s="19">
        <v>15.1</v>
      </c>
      <c r="K35" s="3">
        <v>0.85899999999999999</v>
      </c>
      <c r="L35" s="4" t="s">
        <v>11</v>
      </c>
      <c r="M35" s="4">
        <v>1.1200000000000001</v>
      </c>
      <c r="N35" s="2" t="s">
        <v>190</v>
      </c>
      <c r="O35" s="2" t="s">
        <v>145</v>
      </c>
      <c r="P35" s="3" t="s">
        <v>145</v>
      </c>
      <c r="Q35" s="3" t="s">
        <v>292</v>
      </c>
      <c r="R35" s="4" t="s">
        <v>218</v>
      </c>
      <c r="S35" s="5" t="s">
        <v>219</v>
      </c>
      <c r="T35" s="4" t="s">
        <v>0</v>
      </c>
      <c r="U35" s="4" t="s">
        <v>274</v>
      </c>
      <c r="V35" s="5" t="s">
        <v>358</v>
      </c>
      <c r="W35" s="7">
        <v>26</v>
      </c>
      <c r="X35" s="7">
        <v>2</v>
      </c>
      <c r="Y35" s="4">
        <v>0</v>
      </c>
      <c r="Z35" s="4" t="s">
        <v>64</v>
      </c>
      <c r="AA35" s="4" t="s">
        <v>0</v>
      </c>
      <c r="AB35" s="28" t="s">
        <v>386</v>
      </c>
      <c r="AC35" s="3">
        <v>0.33100000000000002</v>
      </c>
      <c r="AD35" s="36">
        <v>5.2322000000000002E-3</v>
      </c>
      <c r="AG35" s="36"/>
    </row>
    <row r="36" spans="1:33" x14ac:dyDescent="0.2">
      <c r="A36" s="4" t="s">
        <v>63</v>
      </c>
      <c r="B36" s="4" t="s">
        <v>154</v>
      </c>
      <c r="C36" s="6">
        <v>5.88</v>
      </c>
      <c r="D36" s="6">
        <v>47.7</v>
      </c>
      <c r="E36" s="4" t="s">
        <v>50</v>
      </c>
      <c r="F36" s="4" t="s">
        <v>0</v>
      </c>
      <c r="G36" s="17" t="s">
        <v>328</v>
      </c>
      <c r="H36" s="4" t="s">
        <v>315</v>
      </c>
      <c r="I36" s="4">
        <v>1</v>
      </c>
      <c r="J36" s="19">
        <v>22.6</v>
      </c>
      <c r="K36" s="3">
        <v>0.85899999999999999</v>
      </c>
      <c r="L36" s="4" t="s">
        <v>11</v>
      </c>
      <c r="M36" s="43">
        <v>1.5109014679999999</v>
      </c>
      <c r="N36" s="2" t="s">
        <v>190</v>
      </c>
      <c r="O36" s="2" t="s">
        <v>145</v>
      </c>
      <c r="P36" s="3" t="s">
        <v>145</v>
      </c>
      <c r="Q36" s="3" t="s">
        <v>292</v>
      </c>
      <c r="R36" s="4" t="s">
        <v>218</v>
      </c>
      <c r="S36" s="5" t="s">
        <v>220</v>
      </c>
      <c r="T36" s="4" t="s">
        <v>134</v>
      </c>
      <c r="U36" s="4" t="s">
        <v>274</v>
      </c>
      <c r="V36" s="4" t="s">
        <v>359</v>
      </c>
      <c r="W36" s="7">
        <v>26</v>
      </c>
      <c r="X36" s="7">
        <v>35</v>
      </c>
      <c r="Y36" s="4">
        <v>1</v>
      </c>
      <c r="Z36" s="4" t="s">
        <v>64</v>
      </c>
      <c r="AA36" s="4" t="s">
        <v>0</v>
      </c>
      <c r="AB36" s="28" t="s">
        <v>387</v>
      </c>
      <c r="AC36" s="8">
        <v>0.55000000000000004</v>
      </c>
      <c r="AD36" s="36">
        <v>6.8675000000000003E-3</v>
      </c>
      <c r="AG36" s="36"/>
    </row>
    <row r="37" spans="1:33" ht="18" x14ac:dyDescent="0.25">
      <c r="A37" s="4" t="s">
        <v>63</v>
      </c>
      <c r="B37" s="4" t="s">
        <v>154</v>
      </c>
      <c r="C37" s="6">
        <v>5.88</v>
      </c>
      <c r="D37" s="6">
        <v>47.7</v>
      </c>
      <c r="E37" s="4" t="s">
        <v>50</v>
      </c>
      <c r="F37" s="4" t="s">
        <v>147</v>
      </c>
      <c r="G37" s="17" t="s">
        <v>328</v>
      </c>
      <c r="H37" s="4" t="s">
        <v>315</v>
      </c>
      <c r="I37" s="4">
        <v>9</v>
      </c>
      <c r="J37" s="19">
        <v>22.8</v>
      </c>
      <c r="K37" s="3">
        <v>0.85899999999999999</v>
      </c>
      <c r="L37" s="4" t="s">
        <v>11</v>
      </c>
      <c r="M37" s="4">
        <v>1.3555992139999999</v>
      </c>
      <c r="N37" s="2" t="s">
        <v>190</v>
      </c>
      <c r="O37" s="2" t="s">
        <v>145</v>
      </c>
      <c r="P37" s="3" t="s">
        <v>145</v>
      </c>
      <c r="Q37" s="3" t="s">
        <v>292</v>
      </c>
      <c r="R37" s="4" t="s">
        <v>218</v>
      </c>
      <c r="S37" s="5" t="s">
        <v>221</v>
      </c>
      <c r="T37" s="4" t="s">
        <v>0</v>
      </c>
      <c r="U37" s="4" t="s">
        <v>274</v>
      </c>
      <c r="V37" s="4" t="s">
        <v>360</v>
      </c>
      <c r="W37" s="7">
        <v>31</v>
      </c>
      <c r="X37" s="7">
        <v>58</v>
      </c>
      <c r="Y37" s="4">
        <v>0</v>
      </c>
      <c r="Z37" s="4" t="s">
        <v>64</v>
      </c>
      <c r="AA37" s="4" t="s">
        <v>0</v>
      </c>
      <c r="AB37" s="28" t="s">
        <v>387</v>
      </c>
      <c r="AC37" s="8">
        <v>0.27</v>
      </c>
      <c r="AD37" s="36">
        <v>4.6468000000000004E-3</v>
      </c>
      <c r="AG37" s="36"/>
    </row>
    <row r="38" spans="1:33" x14ac:dyDescent="0.2">
      <c r="A38" s="4" t="s">
        <v>63</v>
      </c>
      <c r="B38" s="4" t="s">
        <v>154</v>
      </c>
      <c r="C38" s="6">
        <v>5.88</v>
      </c>
      <c r="D38" s="6">
        <v>47.7</v>
      </c>
      <c r="E38" s="4" t="s">
        <v>86</v>
      </c>
      <c r="F38" s="4" t="s">
        <v>0</v>
      </c>
      <c r="G38" s="17" t="s">
        <v>328</v>
      </c>
      <c r="H38" s="4" t="s">
        <v>315</v>
      </c>
      <c r="I38" s="4">
        <v>1</v>
      </c>
      <c r="J38" s="19">
        <v>32</v>
      </c>
      <c r="K38" s="3">
        <v>1.1519999999999999</v>
      </c>
      <c r="L38" s="4" t="s">
        <v>11</v>
      </c>
      <c r="M38" s="43">
        <v>1.339915374</v>
      </c>
      <c r="N38" s="2" t="s">
        <v>190</v>
      </c>
      <c r="O38" s="2" t="s">
        <v>145</v>
      </c>
      <c r="P38" s="3" t="s">
        <v>145</v>
      </c>
      <c r="Q38" s="3" t="s">
        <v>292</v>
      </c>
      <c r="R38" s="4" t="s">
        <v>222</v>
      </c>
      <c r="S38" s="5" t="s">
        <v>223</v>
      </c>
      <c r="T38" s="4" t="s">
        <v>134</v>
      </c>
      <c r="U38" s="4" t="s">
        <v>274</v>
      </c>
      <c r="V38" s="4" t="s">
        <v>361</v>
      </c>
      <c r="W38" s="7">
        <v>2</v>
      </c>
      <c r="X38" s="7">
        <v>1</v>
      </c>
      <c r="Y38" s="4">
        <v>0</v>
      </c>
      <c r="Z38" s="4" t="s">
        <v>64</v>
      </c>
      <c r="AA38" s="4" t="s">
        <v>0</v>
      </c>
      <c r="AB38" s="28" t="s">
        <v>386</v>
      </c>
      <c r="AC38" s="3">
        <v>0.29499999999999998</v>
      </c>
      <c r="AD38" s="36">
        <v>4.9833000000000004E-3</v>
      </c>
      <c r="AG38" s="36"/>
    </row>
    <row r="39" spans="1:33" x14ac:dyDescent="0.2">
      <c r="A39" s="4" t="s">
        <v>63</v>
      </c>
      <c r="B39" s="4" t="s">
        <v>154</v>
      </c>
      <c r="C39" s="6">
        <v>5.88</v>
      </c>
      <c r="D39" s="6">
        <v>47.7</v>
      </c>
      <c r="E39" s="4" t="s">
        <v>86</v>
      </c>
      <c r="F39" s="4" t="s">
        <v>0</v>
      </c>
      <c r="G39" s="17" t="s">
        <v>328</v>
      </c>
      <c r="H39" s="4" t="s">
        <v>315</v>
      </c>
      <c r="I39" s="4">
        <v>1</v>
      </c>
      <c r="J39" s="19">
        <v>41.6</v>
      </c>
      <c r="K39" s="3">
        <v>1.1519999999999999</v>
      </c>
      <c r="L39" s="4" t="s">
        <v>11</v>
      </c>
      <c r="M39" s="4">
        <v>3.3761467889999999</v>
      </c>
      <c r="N39" s="2" t="s">
        <v>190</v>
      </c>
      <c r="O39" s="2" t="s">
        <v>145</v>
      </c>
      <c r="P39" s="3" t="s">
        <v>145</v>
      </c>
      <c r="Q39" s="3" t="s">
        <v>292</v>
      </c>
      <c r="R39" s="4" t="s">
        <v>224</v>
      </c>
      <c r="S39" s="5" t="s">
        <v>225</v>
      </c>
      <c r="T39" s="4" t="s">
        <v>134</v>
      </c>
      <c r="U39" s="4" t="s">
        <v>274</v>
      </c>
      <c r="V39" s="4" t="s">
        <v>362</v>
      </c>
      <c r="W39" s="7">
        <v>1</v>
      </c>
      <c r="X39" s="7">
        <v>2</v>
      </c>
      <c r="Y39" s="4">
        <v>0</v>
      </c>
      <c r="Z39" s="4" t="s">
        <v>64</v>
      </c>
      <c r="AA39" s="4" t="s">
        <v>0</v>
      </c>
      <c r="AB39" s="28" t="s">
        <v>387</v>
      </c>
      <c r="AC39" s="3">
        <v>0.36199999999999999</v>
      </c>
      <c r="AD39" s="36">
        <v>5.4821999999999996E-3</v>
      </c>
      <c r="AG39" s="36"/>
    </row>
    <row r="40" spans="1:33" x14ac:dyDescent="0.2">
      <c r="A40" s="4" t="s">
        <v>63</v>
      </c>
      <c r="B40" s="4" t="s">
        <v>154</v>
      </c>
      <c r="C40" s="6">
        <v>5.88</v>
      </c>
      <c r="D40" s="6">
        <v>47.7</v>
      </c>
      <c r="E40" s="4" t="s">
        <v>86</v>
      </c>
      <c r="F40" s="4" t="s">
        <v>0</v>
      </c>
      <c r="G40" s="17" t="s">
        <v>328</v>
      </c>
      <c r="H40" s="5" t="s">
        <v>316</v>
      </c>
      <c r="I40" s="4">
        <v>2</v>
      </c>
      <c r="J40" s="19">
        <v>25.8</v>
      </c>
      <c r="K40" s="3">
        <v>1.1519999999999999</v>
      </c>
      <c r="L40" s="4" t="s">
        <v>11</v>
      </c>
      <c r="M40" s="43">
        <v>3.0755064459999999</v>
      </c>
      <c r="N40" s="2" t="s">
        <v>190</v>
      </c>
      <c r="O40" s="2" t="s">
        <v>145</v>
      </c>
      <c r="P40" s="3" t="s">
        <v>145</v>
      </c>
      <c r="Q40" s="3" t="s">
        <v>292</v>
      </c>
      <c r="R40" s="4" t="s">
        <v>224</v>
      </c>
      <c r="S40" s="5" t="s">
        <v>225</v>
      </c>
      <c r="T40" s="4" t="s">
        <v>134</v>
      </c>
      <c r="U40" s="4" t="s">
        <v>274</v>
      </c>
      <c r="V40" s="4" t="s">
        <v>362</v>
      </c>
      <c r="W40" s="7">
        <v>1</v>
      </c>
      <c r="X40" s="7">
        <v>2</v>
      </c>
      <c r="Y40" s="4">
        <v>0</v>
      </c>
      <c r="Z40" s="4" t="s">
        <v>64</v>
      </c>
      <c r="AA40" s="4" t="s">
        <v>0</v>
      </c>
      <c r="AB40" s="28" t="s">
        <v>387</v>
      </c>
      <c r="AC40" s="3">
        <v>0.311</v>
      </c>
      <c r="AD40" s="36">
        <v>5.1403000000000004E-3</v>
      </c>
      <c r="AG40" s="36"/>
    </row>
    <row r="41" spans="1:33" x14ac:dyDescent="0.2">
      <c r="A41" s="4" t="s">
        <v>63</v>
      </c>
      <c r="B41" s="4" t="s">
        <v>154</v>
      </c>
      <c r="C41" s="6">
        <v>5.88</v>
      </c>
      <c r="D41" s="6">
        <v>47.7</v>
      </c>
      <c r="E41" s="4" t="s">
        <v>86</v>
      </c>
      <c r="F41" s="4" t="s">
        <v>0</v>
      </c>
      <c r="G41" s="17" t="s">
        <v>328</v>
      </c>
      <c r="H41" s="4" t="s">
        <v>315</v>
      </c>
      <c r="I41" s="4">
        <v>4</v>
      </c>
      <c r="J41" s="19">
        <v>43.5</v>
      </c>
      <c r="K41" s="3">
        <v>1.1519999999999999</v>
      </c>
      <c r="L41" s="4" t="s">
        <v>11</v>
      </c>
      <c r="M41" s="4">
        <v>2.7891156459999999</v>
      </c>
      <c r="N41" s="2" t="s">
        <v>190</v>
      </c>
      <c r="O41" s="2" t="s">
        <v>145</v>
      </c>
      <c r="P41" s="3" t="s">
        <v>145</v>
      </c>
      <c r="Q41" s="3" t="s">
        <v>292</v>
      </c>
      <c r="R41" s="4" t="s">
        <v>224</v>
      </c>
      <c r="S41" s="5" t="s">
        <v>225</v>
      </c>
      <c r="T41" s="4" t="s">
        <v>134</v>
      </c>
      <c r="U41" s="4" t="s">
        <v>274</v>
      </c>
      <c r="V41" s="4" t="s">
        <v>257</v>
      </c>
      <c r="W41" s="7">
        <v>1</v>
      </c>
      <c r="X41" s="7">
        <v>2</v>
      </c>
      <c r="Y41" s="4">
        <v>0</v>
      </c>
      <c r="Z41" s="4" t="s">
        <v>64</v>
      </c>
      <c r="AA41" s="4" t="s">
        <v>403</v>
      </c>
      <c r="AB41" s="28" t="s">
        <v>386</v>
      </c>
      <c r="AC41" s="3">
        <v>0.18</v>
      </c>
      <c r="AD41" s="36">
        <v>4.2855999999999997E-3</v>
      </c>
      <c r="AG41" s="36"/>
    </row>
    <row r="42" spans="1:33" x14ac:dyDescent="0.2">
      <c r="A42" s="4" t="s">
        <v>63</v>
      </c>
      <c r="B42" s="4" t="s">
        <v>154</v>
      </c>
      <c r="C42" s="6">
        <v>5.88</v>
      </c>
      <c r="D42" s="6">
        <v>47.7</v>
      </c>
      <c r="E42" s="4" t="s">
        <v>86</v>
      </c>
      <c r="F42" s="4" t="s">
        <v>0</v>
      </c>
      <c r="G42" s="17" t="s">
        <v>328</v>
      </c>
      <c r="H42" s="4" t="s">
        <v>315</v>
      </c>
      <c r="I42" s="4">
        <v>5</v>
      </c>
      <c r="J42" s="19">
        <v>14.5</v>
      </c>
      <c r="K42" s="3">
        <v>1.1519999999999999</v>
      </c>
      <c r="L42" s="4" t="s">
        <v>11</v>
      </c>
      <c r="M42" s="43">
        <v>2.8958333330000001</v>
      </c>
      <c r="N42" s="2" t="s">
        <v>190</v>
      </c>
      <c r="O42" s="2" t="s">
        <v>145</v>
      </c>
      <c r="P42" s="3" t="s">
        <v>145</v>
      </c>
      <c r="Q42" s="3" t="s">
        <v>292</v>
      </c>
      <c r="R42" s="4" t="s">
        <v>224</v>
      </c>
      <c r="S42" s="5" t="s">
        <v>225</v>
      </c>
      <c r="T42" s="4" t="s">
        <v>134</v>
      </c>
      <c r="U42" s="4" t="s">
        <v>274</v>
      </c>
      <c r="V42" s="4" t="s">
        <v>257</v>
      </c>
      <c r="W42" s="7">
        <v>1</v>
      </c>
      <c r="X42" s="7">
        <v>2</v>
      </c>
      <c r="Y42" s="4">
        <v>0</v>
      </c>
      <c r="Z42" s="4" t="s">
        <v>64</v>
      </c>
      <c r="AA42" s="4" t="s">
        <v>404</v>
      </c>
      <c r="AB42" s="28" t="s">
        <v>387</v>
      </c>
      <c r="AC42" s="3">
        <v>0.159</v>
      </c>
      <c r="AD42" s="36">
        <v>4.1789000000000001E-3</v>
      </c>
      <c r="AG42" s="36"/>
    </row>
    <row r="43" spans="1:33" x14ac:dyDescent="0.2">
      <c r="A43" s="4" t="s">
        <v>63</v>
      </c>
      <c r="B43" s="4" t="s">
        <v>154</v>
      </c>
      <c r="C43" s="6">
        <v>5.88</v>
      </c>
      <c r="D43" s="6">
        <v>47.7</v>
      </c>
      <c r="E43" s="4" t="s">
        <v>86</v>
      </c>
      <c r="F43" s="4" t="s">
        <v>0</v>
      </c>
      <c r="G43" s="17" t="s">
        <v>328</v>
      </c>
      <c r="H43" s="4" t="s">
        <v>315</v>
      </c>
      <c r="I43" s="4">
        <v>7</v>
      </c>
      <c r="J43" s="19">
        <v>32.4</v>
      </c>
      <c r="K43" s="3">
        <v>1.1519999999999999</v>
      </c>
      <c r="L43" s="4" t="s">
        <v>11</v>
      </c>
      <c r="M43" s="4">
        <v>1.2903225810000001</v>
      </c>
      <c r="N43" s="2" t="s">
        <v>190</v>
      </c>
      <c r="O43" s="2" t="s">
        <v>145</v>
      </c>
      <c r="P43" s="3" t="s">
        <v>114</v>
      </c>
      <c r="Q43" s="3" t="s">
        <v>292</v>
      </c>
      <c r="R43" s="4" t="s">
        <v>222</v>
      </c>
      <c r="S43" s="5" t="s">
        <v>226</v>
      </c>
      <c r="T43" s="4" t="s">
        <v>134</v>
      </c>
      <c r="U43" s="4" t="s">
        <v>274</v>
      </c>
      <c r="V43" s="4" t="s">
        <v>362</v>
      </c>
      <c r="W43" s="7">
        <v>2</v>
      </c>
      <c r="X43" s="7">
        <v>4</v>
      </c>
      <c r="Y43" s="4">
        <v>0</v>
      </c>
      <c r="Z43" s="4" t="s">
        <v>64</v>
      </c>
      <c r="AA43" s="4" t="s">
        <v>0</v>
      </c>
      <c r="AB43" s="28" t="s">
        <v>387</v>
      </c>
      <c r="AC43" s="3">
        <v>0.38400000000000001</v>
      </c>
      <c r="AD43" s="36">
        <v>5.6442000000000003E-3</v>
      </c>
      <c r="AG43" s="36"/>
    </row>
    <row r="44" spans="1:33" x14ac:dyDescent="0.2">
      <c r="A44" s="4" t="s">
        <v>63</v>
      </c>
      <c r="B44" s="4" t="s">
        <v>154</v>
      </c>
      <c r="C44" s="6">
        <v>5.88</v>
      </c>
      <c r="D44" s="6">
        <v>47.7</v>
      </c>
      <c r="E44" s="4" t="s">
        <v>86</v>
      </c>
      <c r="F44" s="4" t="s">
        <v>0</v>
      </c>
      <c r="G44" s="17" t="s">
        <v>328</v>
      </c>
      <c r="H44" s="25" t="s">
        <v>315</v>
      </c>
      <c r="I44" s="4">
        <v>11</v>
      </c>
      <c r="J44" s="19">
        <v>27</v>
      </c>
      <c r="K44" s="3">
        <v>1.1519999999999999</v>
      </c>
      <c r="L44" s="4" t="s">
        <v>11</v>
      </c>
      <c r="M44" s="43">
        <v>2.2622950820000001</v>
      </c>
      <c r="N44" s="2" t="s">
        <v>190</v>
      </c>
      <c r="O44" s="2" t="s">
        <v>145</v>
      </c>
      <c r="P44" s="3" t="s">
        <v>145</v>
      </c>
      <c r="Q44" s="3" t="s">
        <v>292</v>
      </c>
      <c r="R44" s="4" t="s">
        <v>224</v>
      </c>
      <c r="S44" s="5" t="s">
        <v>225</v>
      </c>
      <c r="T44" s="4" t="s">
        <v>134</v>
      </c>
      <c r="U44" s="4" t="s">
        <v>274</v>
      </c>
      <c r="V44" s="4" t="s">
        <v>363</v>
      </c>
      <c r="W44" s="7">
        <v>1</v>
      </c>
      <c r="X44" s="7">
        <v>2</v>
      </c>
      <c r="Y44" s="4">
        <v>0</v>
      </c>
      <c r="Z44" s="4" t="s">
        <v>64</v>
      </c>
      <c r="AA44" s="4" t="s">
        <v>405</v>
      </c>
      <c r="AB44" s="28" t="s">
        <v>387</v>
      </c>
      <c r="AC44" s="3">
        <v>0.29499999999999998</v>
      </c>
      <c r="AD44" s="36">
        <v>5.0280000000000004E-3</v>
      </c>
      <c r="AG44" s="36"/>
    </row>
    <row r="45" spans="1:33" x14ac:dyDescent="0.2">
      <c r="A45" s="4" t="s">
        <v>79</v>
      </c>
      <c r="B45" s="4" t="s">
        <v>156</v>
      </c>
      <c r="C45" s="6">
        <v>2.762</v>
      </c>
      <c r="D45" s="6">
        <v>47.6</v>
      </c>
      <c r="E45" s="4" t="s">
        <v>50</v>
      </c>
      <c r="F45" s="4" t="s">
        <v>0</v>
      </c>
      <c r="G45" s="17" t="s">
        <v>328</v>
      </c>
      <c r="H45" s="4" t="s">
        <v>315</v>
      </c>
      <c r="I45" s="4">
        <v>2</v>
      </c>
      <c r="J45" s="19">
        <v>24.9</v>
      </c>
      <c r="K45" s="3">
        <v>0.85899999999999999</v>
      </c>
      <c r="L45" s="4" t="s">
        <v>11</v>
      </c>
      <c r="M45" s="4">
        <v>2.1355932200000001</v>
      </c>
      <c r="N45" s="2" t="s">
        <v>190</v>
      </c>
      <c r="O45" s="2" t="s">
        <v>145</v>
      </c>
      <c r="P45" s="3" t="s">
        <v>145</v>
      </c>
      <c r="Q45" s="3" t="s">
        <v>292</v>
      </c>
      <c r="R45" s="4" t="s">
        <v>227</v>
      </c>
      <c r="S45" s="5" t="s">
        <v>228</v>
      </c>
      <c r="T45" s="4" t="s">
        <v>134</v>
      </c>
      <c r="U45" s="4" t="s">
        <v>274</v>
      </c>
      <c r="V45" s="4" t="s">
        <v>361</v>
      </c>
      <c r="W45" s="7">
        <v>5</v>
      </c>
      <c r="X45" s="7">
        <v>2</v>
      </c>
      <c r="Y45" s="4">
        <v>0</v>
      </c>
      <c r="Z45" s="4" t="s">
        <v>64</v>
      </c>
      <c r="AA45" s="4" t="s">
        <v>0</v>
      </c>
      <c r="AB45" s="28" t="s">
        <v>387</v>
      </c>
      <c r="AC45" s="8">
        <v>0.3</v>
      </c>
      <c r="AD45" s="36">
        <v>4.9750999999999997E-3</v>
      </c>
      <c r="AG45" s="36"/>
    </row>
    <row r="46" spans="1:33" x14ac:dyDescent="0.2">
      <c r="A46" s="4" t="s">
        <v>63</v>
      </c>
      <c r="B46" s="4" t="s">
        <v>154</v>
      </c>
      <c r="C46" s="6">
        <v>5.88</v>
      </c>
      <c r="D46" s="6">
        <v>47.7</v>
      </c>
      <c r="E46" s="4" t="s">
        <v>86</v>
      </c>
      <c r="F46" s="4" t="s">
        <v>0</v>
      </c>
      <c r="G46" s="17" t="s">
        <v>328</v>
      </c>
      <c r="H46" s="5" t="s">
        <v>316</v>
      </c>
      <c r="I46" s="4">
        <v>8</v>
      </c>
      <c r="J46" s="19">
        <v>21</v>
      </c>
      <c r="K46" s="3">
        <v>1.1519999999999999</v>
      </c>
      <c r="L46" s="4" t="s">
        <v>11</v>
      </c>
      <c r="M46" s="43">
        <v>1.4750000000000001</v>
      </c>
      <c r="N46" s="2" t="s">
        <v>190</v>
      </c>
      <c r="O46" s="2" t="s">
        <v>145</v>
      </c>
      <c r="P46" s="3" t="s">
        <v>114</v>
      </c>
      <c r="Q46" s="3" t="s">
        <v>292</v>
      </c>
      <c r="R46" s="4" t="s">
        <v>222</v>
      </c>
      <c r="S46" s="5" t="s">
        <v>226</v>
      </c>
      <c r="T46" s="4" t="s">
        <v>134</v>
      </c>
      <c r="U46" s="4" t="s">
        <v>274</v>
      </c>
      <c r="V46" s="4" t="s">
        <v>362</v>
      </c>
      <c r="W46" s="7">
        <v>2</v>
      </c>
      <c r="X46" s="7">
        <v>4</v>
      </c>
      <c r="Y46" s="4">
        <v>0</v>
      </c>
      <c r="Z46" s="4" t="s">
        <v>64</v>
      </c>
      <c r="AA46" s="4" t="s">
        <v>0</v>
      </c>
      <c r="AB46" s="28" t="s">
        <v>387</v>
      </c>
      <c r="AC46" s="3">
        <v>0.26900000000000002</v>
      </c>
      <c r="AD46" s="36">
        <v>4.8155000000000003E-3</v>
      </c>
      <c r="AG46" s="36"/>
    </row>
    <row r="47" spans="1:33" x14ac:dyDescent="0.2">
      <c r="A47" s="4" t="s">
        <v>63</v>
      </c>
      <c r="B47" s="4" t="s">
        <v>154</v>
      </c>
      <c r="C47" s="6">
        <v>5.88</v>
      </c>
      <c r="D47" s="6">
        <v>47.7</v>
      </c>
      <c r="E47" s="4" t="s">
        <v>50</v>
      </c>
      <c r="F47" s="4" t="s">
        <v>0</v>
      </c>
      <c r="G47" s="17" t="s">
        <v>325</v>
      </c>
      <c r="H47" s="4" t="s">
        <v>308</v>
      </c>
      <c r="I47" s="4">
        <v>7</v>
      </c>
      <c r="J47" s="19">
        <v>24.4</v>
      </c>
      <c r="K47" s="3">
        <v>0.85899999999999999</v>
      </c>
      <c r="L47" s="4" t="s">
        <v>11</v>
      </c>
      <c r="M47" s="4">
        <v>1.553191489</v>
      </c>
      <c r="N47" s="2" t="s">
        <v>190</v>
      </c>
      <c r="O47" s="2" t="s">
        <v>145</v>
      </c>
      <c r="P47" s="3" t="s">
        <v>145</v>
      </c>
      <c r="Q47" s="3" t="s">
        <v>292</v>
      </c>
      <c r="R47" s="4" t="s">
        <v>218</v>
      </c>
      <c r="S47" s="5" t="s">
        <v>220</v>
      </c>
      <c r="T47" s="4" t="s">
        <v>134</v>
      </c>
      <c r="U47" s="4" t="s">
        <v>274</v>
      </c>
      <c r="V47" s="4" t="s">
        <v>359</v>
      </c>
      <c r="W47" s="7">
        <v>31</v>
      </c>
      <c r="X47" s="7">
        <v>35</v>
      </c>
      <c r="Y47" s="4">
        <v>1</v>
      </c>
      <c r="Z47" s="4" t="s">
        <v>64</v>
      </c>
      <c r="AA47" s="4" t="s">
        <v>0</v>
      </c>
      <c r="AB47" s="28" t="s">
        <v>387</v>
      </c>
      <c r="AC47" s="3">
        <v>0.45300000000000001</v>
      </c>
      <c r="AD47" s="36">
        <v>6.0939999999999996E-3</v>
      </c>
      <c r="AG47" s="36"/>
    </row>
    <row r="48" spans="1:33" x14ac:dyDescent="0.2">
      <c r="A48" s="4" t="s">
        <v>63</v>
      </c>
      <c r="B48" s="4" t="s">
        <v>154</v>
      </c>
      <c r="C48" s="6">
        <v>5.88</v>
      </c>
      <c r="D48" s="6">
        <v>47.7</v>
      </c>
      <c r="E48" s="4" t="s">
        <v>86</v>
      </c>
      <c r="F48" s="4" t="s">
        <v>0</v>
      </c>
      <c r="G48" s="17" t="s">
        <v>328</v>
      </c>
      <c r="H48" s="4" t="s">
        <v>315</v>
      </c>
      <c r="I48" s="4">
        <v>10</v>
      </c>
      <c r="J48" s="19">
        <v>27.2</v>
      </c>
      <c r="K48" s="3">
        <v>1.1519999999999999</v>
      </c>
      <c r="L48" s="4" t="s">
        <v>11</v>
      </c>
      <c r="M48" s="43">
        <v>1.1830985919999999</v>
      </c>
      <c r="N48" s="2" t="s">
        <v>190</v>
      </c>
      <c r="O48" s="2" t="s">
        <v>145</v>
      </c>
      <c r="P48" s="3" t="s">
        <v>114</v>
      </c>
      <c r="Q48" s="3" t="s">
        <v>292</v>
      </c>
      <c r="R48" s="4" t="s">
        <v>222</v>
      </c>
      <c r="S48" s="5" t="s">
        <v>226</v>
      </c>
      <c r="T48" s="4" t="s">
        <v>134</v>
      </c>
      <c r="U48" s="4" t="s">
        <v>274</v>
      </c>
      <c r="V48" s="4" t="s">
        <v>364</v>
      </c>
      <c r="W48" s="7">
        <v>2</v>
      </c>
      <c r="X48" s="7">
        <v>4</v>
      </c>
      <c r="Y48" s="4">
        <v>0</v>
      </c>
      <c r="Z48" s="4" t="s">
        <v>64</v>
      </c>
      <c r="AA48" s="4" t="s">
        <v>405</v>
      </c>
      <c r="AB48" s="28" t="s">
        <v>387</v>
      </c>
      <c r="AC48" s="3">
        <v>0.21299999999999999</v>
      </c>
      <c r="AD48" s="36">
        <v>4.3537999999999997E-3</v>
      </c>
      <c r="AG48" s="36"/>
    </row>
    <row r="49" spans="1:33" x14ac:dyDescent="0.2">
      <c r="A49" s="4" t="s">
        <v>63</v>
      </c>
      <c r="B49" s="4" t="s">
        <v>154</v>
      </c>
      <c r="C49" s="6">
        <v>5.88</v>
      </c>
      <c r="D49" s="6">
        <v>47.7</v>
      </c>
      <c r="E49" s="4" t="s">
        <v>86</v>
      </c>
      <c r="F49" s="4" t="s">
        <v>0</v>
      </c>
      <c r="G49" s="17" t="s">
        <v>330</v>
      </c>
      <c r="H49" s="5" t="s">
        <v>321</v>
      </c>
      <c r="I49" s="4">
        <v>6</v>
      </c>
      <c r="J49" s="19">
        <v>35.799999999999997</v>
      </c>
      <c r="K49" s="3">
        <v>1.1519999999999999</v>
      </c>
      <c r="L49" s="4" t="s">
        <v>11</v>
      </c>
      <c r="M49" s="4">
        <v>1.3478260870000001</v>
      </c>
      <c r="N49" s="2" t="s">
        <v>190</v>
      </c>
      <c r="O49" s="2" t="s">
        <v>145</v>
      </c>
      <c r="P49" s="3" t="s">
        <v>145</v>
      </c>
      <c r="Q49" s="3" t="s">
        <v>292</v>
      </c>
      <c r="R49" s="4" t="s">
        <v>222</v>
      </c>
      <c r="S49" s="5" t="s">
        <v>223</v>
      </c>
      <c r="T49" s="4" t="s">
        <v>134</v>
      </c>
      <c r="U49" s="4" t="s">
        <v>274</v>
      </c>
      <c r="V49" s="4" t="s">
        <v>364</v>
      </c>
      <c r="W49" s="7">
        <v>2</v>
      </c>
      <c r="X49" s="7">
        <v>1</v>
      </c>
      <c r="Y49" s="4">
        <v>0</v>
      </c>
      <c r="Z49" s="4" t="s">
        <v>64</v>
      </c>
      <c r="AA49" s="4" t="s">
        <v>0</v>
      </c>
      <c r="AB49" s="28" t="s">
        <v>386</v>
      </c>
      <c r="AC49" s="3">
        <v>0.219</v>
      </c>
      <c r="AD49" s="36">
        <v>4.2773999999999998E-3</v>
      </c>
      <c r="AG49" s="36"/>
    </row>
    <row r="50" spans="1:33" x14ac:dyDescent="0.2">
      <c r="A50" s="4" t="s">
        <v>99</v>
      </c>
      <c r="B50" s="4" t="s">
        <v>154</v>
      </c>
      <c r="C50" s="6">
        <v>8.07</v>
      </c>
      <c r="D50" s="6">
        <v>47.3</v>
      </c>
      <c r="E50" s="4" t="s">
        <v>50</v>
      </c>
      <c r="F50" s="4" t="s">
        <v>0</v>
      </c>
      <c r="G50" s="17" t="s">
        <v>328</v>
      </c>
      <c r="H50" s="4" t="s">
        <v>315</v>
      </c>
      <c r="I50" s="4">
        <v>5</v>
      </c>
      <c r="J50" s="19">
        <v>29.5</v>
      </c>
      <c r="K50" s="3">
        <v>0.85899999999999999</v>
      </c>
      <c r="L50" s="4" t="s">
        <v>11</v>
      </c>
      <c r="M50" s="43">
        <v>1.162790698</v>
      </c>
      <c r="N50" s="2" t="s">
        <v>190</v>
      </c>
      <c r="O50" s="2" t="s">
        <v>145</v>
      </c>
      <c r="P50" s="3" t="s">
        <v>114</v>
      </c>
      <c r="Q50" s="3" t="s">
        <v>292</v>
      </c>
      <c r="R50" s="4" t="s">
        <v>229</v>
      </c>
      <c r="S50" s="5" t="s">
        <v>230</v>
      </c>
      <c r="T50" s="4" t="s">
        <v>134</v>
      </c>
      <c r="U50" s="4" t="s">
        <v>274</v>
      </c>
      <c r="V50" s="4" t="s">
        <v>365</v>
      </c>
      <c r="W50" s="7">
        <v>1</v>
      </c>
      <c r="X50" s="7">
        <v>2</v>
      </c>
      <c r="Y50" s="4">
        <v>0</v>
      </c>
      <c r="Z50" s="4" t="s">
        <v>64</v>
      </c>
      <c r="AA50" s="4" t="s">
        <v>0</v>
      </c>
      <c r="AB50" s="28" t="s">
        <v>387</v>
      </c>
      <c r="AC50" s="3">
        <v>0.189</v>
      </c>
      <c r="AD50" s="36">
        <v>4.15E-3</v>
      </c>
      <c r="AG50" s="36"/>
    </row>
    <row r="51" spans="1:33" x14ac:dyDescent="0.2">
      <c r="A51" s="4" t="s">
        <v>63</v>
      </c>
      <c r="B51" s="4" t="s">
        <v>154</v>
      </c>
      <c r="C51" s="6">
        <v>5.88</v>
      </c>
      <c r="D51" s="6">
        <v>47.7</v>
      </c>
      <c r="E51" s="4" t="s">
        <v>50</v>
      </c>
      <c r="F51" s="4" t="s">
        <v>0</v>
      </c>
      <c r="G51" s="17" t="s">
        <v>328</v>
      </c>
      <c r="H51" s="4" t="s">
        <v>315</v>
      </c>
      <c r="I51" s="4">
        <v>2</v>
      </c>
      <c r="J51" s="19">
        <v>20</v>
      </c>
      <c r="K51" s="3">
        <v>0.85899999999999999</v>
      </c>
      <c r="L51" s="4" t="s">
        <v>11</v>
      </c>
      <c r="M51" s="4">
        <v>1.956521739</v>
      </c>
      <c r="N51" s="2" t="s">
        <v>190</v>
      </c>
      <c r="O51" s="2" t="s">
        <v>145</v>
      </c>
      <c r="P51" s="3" t="s">
        <v>145</v>
      </c>
      <c r="Q51" s="3" t="s">
        <v>292</v>
      </c>
      <c r="R51" s="4" t="s">
        <v>231</v>
      </c>
      <c r="S51" s="5" t="s">
        <v>232</v>
      </c>
      <c r="T51" s="4" t="s">
        <v>134</v>
      </c>
      <c r="U51" s="4" t="s">
        <v>274</v>
      </c>
      <c r="V51" s="4" t="s">
        <v>366</v>
      </c>
      <c r="W51" s="7">
        <v>2</v>
      </c>
      <c r="X51" s="7">
        <v>1</v>
      </c>
      <c r="Y51" s="4">
        <v>0</v>
      </c>
      <c r="Z51" s="4" t="s">
        <v>64</v>
      </c>
      <c r="AA51" s="4" t="s">
        <v>0</v>
      </c>
      <c r="AB51" s="28" t="s">
        <v>387</v>
      </c>
      <c r="AC51" s="3">
        <v>0.29499999999999998</v>
      </c>
      <c r="AD51" s="36">
        <v>4.9436999999999997E-3</v>
      </c>
      <c r="AG51" s="36"/>
    </row>
    <row r="52" spans="1:33" x14ac:dyDescent="0.2">
      <c r="A52" s="4" t="s">
        <v>63</v>
      </c>
      <c r="B52" s="4" t="s">
        <v>154</v>
      </c>
      <c r="C52" s="6">
        <v>5.88</v>
      </c>
      <c r="D52" s="6">
        <v>47.7</v>
      </c>
      <c r="E52" s="4" t="s">
        <v>50</v>
      </c>
      <c r="F52" s="4" t="s">
        <v>74</v>
      </c>
      <c r="G52" s="17" t="s">
        <v>325</v>
      </c>
      <c r="H52" s="4" t="s">
        <v>308</v>
      </c>
      <c r="I52" s="4">
        <v>6</v>
      </c>
      <c r="J52" s="19">
        <v>19.5</v>
      </c>
      <c r="K52" s="3">
        <v>0.85899999999999999</v>
      </c>
      <c r="L52" s="4" t="s">
        <v>11</v>
      </c>
      <c r="M52" s="43">
        <v>1.408163265</v>
      </c>
      <c r="N52" s="2" t="s">
        <v>190</v>
      </c>
      <c r="O52" s="2" t="s">
        <v>145</v>
      </c>
      <c r="P52" s="3" t="s">
        <v>145</v>
      </c>
      <c r="Q52" s="3" t="s">
        <v>292</v>
      </c>
      <c r="R52" s="4" t="s">
        <v>218</v>
      </c>
      <c r="S52" s="5" t="s">
        <v>233</v>
      </c>
      <c r="T52" s="4" t="s">
        <v>0</v>
      </c>
      <c r="U52" s="4" t="s">
        <v>274</v>
      </c>
      <c r="V52" s="4" t="s">
        <v>359</v>
      </c>
      <c r="W52" s="7">
        <v>31</v>
      </c>
      <c r="X52" s="7">
        <v>44</v>
      </c>
      <c r="Y52" s="4">
        <v>1</v>
      </c>
      <c r="Z52" s="4" t="s">
        <v>64</v>
      </c>
      <c r="AA52" s="4" t="s">
        <v>0</v>
      </c>
      <c r="AB52" s="28" t="s">
        <v>387</v>
      </c>
      <c r="AC52" s="3">
        <v>0.505</v>
      </c>
      <c r="AD52" s="36">
        <v>6.5313999999999997E-3</v>
      </c>
      <c r="AG52" s="36"/>
    </row>
    <row r="53" spans="1:33" x14ac:dyDescent="0.2">
      <c r="A53" s="4" t="s">
        <v>63</v>
      </c>
      <c r="B53" s="4" t="s">
        <v>154</v>
      </c>
      <c r="C53" s="6">
        <v>5.88</v>
      </c>
      <c r="D53" s="6">
        <v>47.7</v>
      </c>
      <c r="E53" s="4" t="s">
        <v>50</v>
      </c>
      <c r="F53" s="4" t="s">
        <v>0</v>
      </c>
      <c r="G53" s="17" t="s">
        <v>328</v>
      </c>
      <c r="H53" s="4" t="s">
        <v>317</v>
      </c>
      <c r="I53" s="4">
        <v>1</v>
      </c>
      <c r="J53" s="19">
        <v>44.8</v>
      </c>
      <c r="K53" s="3">
        <v>0.85899999999999999</v>
      </c>
      <c r="L53" s="4" t="s">
        <v>11</v>
      </c>
      <c r="M53" s="4">
        <v>2.1818181820000002</v>
      </c>
      <c r="N53" s="2" t="s">
        <v>190</v>
      </c>
      <c r="O53" s="2" t="s">
        <v>145</v>
      </c>
      <c r="P53" s="3" t="s">
        <v>145</v>
      </c>
      <c r="Q53" s="3" t="s">
        <v>292</v>
      </c>
      <c r="R53" s="4" t="s">
        <v>231</v>
      </c>
      <c r="S53" s="5" t="s">
        <v>232</v>
      </c>
      <c r="T53" s="4" t="s">
        <v>134</v>
      </c>
      <c r="U53" s="4" t="s">
        <v>274</v>
      </c>
      <c r="V53" s="4" t="s">
        <v>366</v>
      </c>
      <c r="W53" s="7">
        <v>2</v>
      </c>
      <c r="X53" s="7">
        <v>1</v>
      </c>
      <c r="Y53" s="4">
        <v>0</v>
      </c>
      <c r="Z53" s="4" t="s">
        <v>64</v>
      </c>
      <c r="AA53" s="4" t="s">
        <v>0</v>
      </c>
      <c r="AB53" s="28" t="s">
        <v>387</v>
      </c>
      <c r="AC53" s="3">
        <v>0.19400000000000001</v>
      </c>
      <c r="AD53" s="36">
        <v>4.1878999999999996E-3</v>
      </c>
      <c r="AG53" s="36"/>
    </row>
    <row r="54" spans="1:33" x14ac:dyDescent="0.2">
      <c r="A54" s="4" t="s">
        <v>63</v>
      </c>
      <c r="B54" s="4" t="s">
        <v>154</v>
      </c>
      <c r="C54" s="6">
        <v>5.88</v>
      </c>
      <c r="D54" s="6">
        <v>47.7</v>
      </c>
      <c r="E54" s="4" t="s">
        <v>50</v>
      </c>
      <c r="F54" s="4" t="s">
        <v>0</v>
      </c>
      <c r="G54" s="17" t="s">
        <v>328</v>
      </c>
      <c r="H54" s="4" t="s">
        <v>315</v>
      </c>
      <c r="I54" s="4">
        <v>1</v>
      </c>
      <c r="J54" s="19">
        <v>33.6</v>
      </c>
      <c r="K54" s="3">
        <v>0.85899999999999999</v>
      </c>
      <c r="L54" s="4" t="s">
        <v>11</v>
      </c>
      <c r="M54" s="43">
        <v>3.4782608700000002</v>
      </c>
      <c r="N54" s="2" t="s">
        <v>190</v>
      </c>
      <c r="O54" s="2" t="s">
        <v>145</v>
      </c>
      <c r="P54" s="3" t="s">
        <v>145</v>
      </c>
      <c r="Q54" s="3" t="s">
        <v>292</v>
      </c>
      <c r="R54" s="4" t="s">
        <v>234</v>
      </c>
      <c r="S54" s="5" t="s">
        <v>235</v>
      </c>
      <c r="T54" s="4" t="s">
        <v>134</v>
      </c>
      <c r="U54" s="4" t="s">
        <v>274</v>
      </c>
      <c r="V54" s="4" t="s">
        <v>367</v>
      </c>
      <c r="W54" s="7">
        <v>2</v>
      </c>
      <c r="X54" s="7">
        <v>2</v>
      </c>
      <c r="Y54" s="4">
        <v>0</v>
      </c>
      <c r="Z54" s="4" t="s">
        <v>64</v>
      </c>
      <c r="AA54" s="4" t="s">
        <v>0</v>
      </c>
      <c r="AB54" s="28" t="s">
        <v>387</v>
      </c>
      <c r="AC54" s="3">
        <v>0.29799999999999999</v>
      </c>
      <c r="AD54" s="36">
        <v>5.0311000000000002E-3</v>
      </c>
      <c r="AG54" s="36"/>
    </row>
    <row r="55" spans="1:33" x14ac:dyDescent="0.2">
      <c r="A55" s="4" t="s">
        <v>63</v>
      </c>
      <c r="B55" s="4" t="s">
        <v>154</v>
      </c>
      <c r="C55" s="6">
        <v>5.88</v>
      </c>
      <c r="D55" s="6">
        <v>47.7</v>
      </c>
      <c r="E55" s="4" t="s">
        <v>50</v>
      </c>
      <c r="F55" s="4" t="s">
        <v>0</v>
      </c>
      <c r="G55" s="17" t="s">
        <v>328</v>
      </c>
      <c r="H55" s="4" t="s">
        <v>315</v>
      </c>
      <c r="I55" s="4">
        <v>8</v>
      </c>
      <c r="J55" s="19">
        <v>28.8</v>
      </c>
      <c r="K55" s="3">
        <v>0.85899999999999999</v>
      </c>
      <c r="L55" s="4" t="s">
        <v>11</v>
      </c>
      <c r="M55" s="4">
        <v>1.0153846150000001</v>
      </c>
      <c r="N55" s="2" t="s">
        <v>190</v>
      </c>
      <c r="O55" s="2" t="s">
        <v>145</v>
      </c>
      <c r="P55" s="3" t="s">
        <v>145</v>
      </c>
      <c r="Q55" s="3" t="s">
        <v>292</v>
      </c>
      <c r="R55" s="4" t="s">
        <v>236</v>
      </c>
      <c r="S55" s="5" t="s">
        <v>237</v>
      </c>
      <c r="T55" s="4" t="s">
        <v>0</v>
      </c>
      <c r="U55" s="4" t="s">
        <v>274</v>
      </c>
      <c r="V55" s="4" t="s">
        <v>361</v>
      </c>
      <c r="W55" s="7">
        <v>1</v>
      </c>
      <c r="X55" s="7">
        <v>19</v>
      </c>
      <c r="Y55" s="4">
        <v>0</v>
      </c>
      <c r="Z55" s="4" t="s">
        <v>64</v>
      </c>
      <c r="AA55" s="4" t="s">
        <v>0</v>
      </c>
      <c r="AB55" s="28" t="s">
        <v>386</v>
      </c>
      <c r="AC55" s="3">
        <v>0.434</v>
      </c>
      <c r="AD55" s="36">
        <v>5.8979999999999996E-3</v>
      </c>
      <c r="AG55" s="36"/>
    </row>
    <row r="56" spans="1:33" x14ac:dyDescent="0.2">
      <c r="A56" s="4" t="s">
        <v>63</v>
      </c>
      <c r="B56" s="4" t="s">
        <v>154</v>
      </c>
      <c r="C56" s="6">
        <v>5.88</v>
      </c>
      <c r="D56" s="6">
        <v>47.7</v>
      </c>
      <c r="E56" s="4" t="s">
        <v>50</v>
      </c>
      <c r="F56" s="4" t="s">
        <v>0</v>
      </c>
      <c r="G56" s="17" t="s">
        <v>328</v>
      </c>
      <c r="H56" s="4" t="s">
        <v>319</v>
      </c>
      <c r="I56" s="4">
        <v>4</v>
      </c>
      <c r="J56" s="19">
        <v>20.9</v>
      </c>
      <c r="K56" s="3">
        <v>0.85899999999999999</v>
      </c>
      <c r="L56" s="4" t="s">
        <v>11</v>
      </c>
      <c r="M56" s="43">
        <v>3.921875</v>
      </c>
      <c r="N56" s="2" t="s">
        <v>190</v>
      </c>
      <c r="O56" s="2" t="s">
        <v>145</v>
      </c>
      <c r="P56" s="3" t="s">
        <v>145</v>
      </c>
      <c r="Q56" s="3" t="s">
        <v>292</v>
      </c>
      <c r="R56" s="4" t="s">
        <v>234</v>
      </c>
      <c r="S56" s="5" t="s">
        <v>235</v>
      </c>
      <c r="T56" s="4" t="s">
        <v>134</v>
      </c>
      <c r="U56" s="4" t="s">
        <v>274</v>
      </c>
      <c r="V56" s="4" t="s">
        <v>368</v>
      </c>
      <c r="W56" s="7">
        <v>2</v>
      </c>
      <c r="X56" s="7">
        <v>2</v>
      </c>
      <c r="Y56" s="4">
        <v>0</v>
      </c>
      <c r="Z56" s="4" t="s">
        <v>64</v>
      </c>
      <c r="AA56" s="4" t="s">
        <v>0</v>
      </c>
      <c r="AB56" s="28" t="s">
        <v>387</v>
      </c>
      <c r="AC56" s="3">
        <v>0.19900000000000001</v>
      </c>
      <c r="AD56" s="36">
        <v>4.0967E-3</v>
      </c>
      <c r="AG56" s="36"/>
    </row>
    <row r="57" spans="1:33" x14ac:dyDescent="0.2">
      <c r="A57" s="4" t="s">
        <v>63</v>
      </c>
      <c r="B57" s="4" t="s">
        <v>154</v>
      </c>
      <c r="C57" s="6">
        <v>5.88</v>
      </c>
      <c r="D57" s="6">
        <v>47.7</v>
      </c>
      <c r="E57" s="4" t="s">
        <v>50</v>
      </c>
      <c r="F57" s="4" t="s">
        <v>0</v>
      </c>
      <c r="G57" s="17" t="s">
        <v>328</v>
      </c>
      <c r="H57" s="4" t="s">
        <v>320</v>
      </c>
      <c r="I57" s="4">
        <v>6</v>
      </c>
      <c r="J57" s="19">
        <v>25.5</v>
      </c>
      <c r="K57" s="3">
        <v>0.85899999999999999</v>
      </c>
      <c r="L57" s="4" t="s">
        <v>11</v>
      </c>
      <c r="M57" s="4">
        <v>3.2394366200000002</v>
      </c>
      <c r="N57" s="2" t="s">
        <v>190</v>
      </c>
      <c r="O57" s="2" t="s">
        <v>145</v>
      </c>
      <c r="P57" s="3" t="s">
        <v>145</v>
      </c>
      <c r="Q57" s="3" t="s">
        <v>292</v>
      </c>
      <c r="R57" s="4" t="s">
        <v>234</v>
      </c>
      <c r="S57" s="5" t="s">
        <v>235</v>
      </c>
      <c r="T57" s="4" t="s">
        <v>134</v>
      </c>
      <c r="U57" s="4" t="s">
        <v>274</v>
      </c>
      <c r="V57" s="4" t="s">
        <v>369</v>
      </c>
      <c r="W57" s="7">
        <v>2</v>
      </c>
      <c r="X57" s="7">
        <v>2</v>
      </c>
      <c r="Y57" s="4">
        <v>0</v>
      </c>
      <c r="Z57" s="4" t="s">
        <v>64</v>
      </c>
      <c r="AA57" s="4" t="s">
        <v>0</v>
      </c>
      <c r="AB57" s="28" t="s">
        <v>387</v>
      </c>
      <c r="AC57" s="3">
        <v>0.33200000000000002</v>
      </c>
      <c r="AD57" s="36">
        <v>5.2477000000000001E-3</v>
      </c>
      <c r="AG57" s="36"/>
    </row>
    <row r="58" spans="1:33" x14ac:dyDescent="0.2">
      <c r="A58" s="4" t="s">
        <v>63</v>
      </c>
      <c r="B58" s="4" t="s">
        <v>154</v>
      </c>
      <c r="C58" s="6">
        <v>5.88</v>
      </c>
      <c r="D58" s="6">
        <v>47.7</v>
      </c>
      <c r="E58" s="4" t="s">
        <v>50</v>
      </c>
      <c r="F58" s="4" t="s">
        <v>77</v>
      </c>
      <c r="G58" s="17" t="s">
        <v>328</v>
      </c>
      <c r="H58" s="4" t="s">
        <v>315</v>
      </c>
      <c r="I58" s="4">
        <v>4</v>
      </c>
      <c r="J58" s="19">
        <v>26.9</v>
      </c>
      <c r="K58" s="3">
        <v>1.1519999999999999</v>
      </c>
      <c r="L58" s="4" t="s">
        <v>11</v>
      </c>
      <c r="M58" s="43">
        <v>1.6122448979999999</v>
      </c>
      <c r="N58" s="2" t="s">
        <v>190</v>
      </c>
      <c r="O58" s="2" t="s">
        <v>145</v>
      </c>
      <c r="P58" s="3" t="s">
        <v>145</v>
      </c>
      <c r="Q58" s="3" t="s">
        <v>292</v>
      </c>
      <c r="R58" s="4" t="s">
        <v>218</v>
      </c>
      <c r="S58" s="5" t="s">
        <v>238</v>
      </c>
      <c r="T58" s="4" t="s">
        <v>0</v>
      </c>
      <c r="U58" s="4" t="s">
        <v>274</v>
      </c>
      <c r="V58" s="4" t="s">
        <v>368</v>
      </c>
      <c r="W58" s="7">
        <v>31</v>
      </c>
      <c r="X58" s="7">
        <v>52</v>
      </c>
      <c r="Y58" s="4">
        <v>0</v>
      </c>
      <c r="Z58" s="4" t="s">
        <v>64</v>
      </c>
      <c r="AA58" s="4" t="s">
        <v>0</v>
      </c>
      <c r="AB58" s="28" t="s">
        <v>387</v>
      </c>
      <c r="AC58" s="3">
        <v>0.46899999999999997</v>
      </c>
      <c r="AD58" s="36">
        <v>6.2541000000000003E-3</v>
      </c>
      <c r="AG58" s="36"/>
    </row>
    <row r="59" spans="1:33" x14ac:dyDescent="0.2">
      <c r="A59" s="4" t="s">
        <v>111</v>
      </c>
      <c r="B59" s="4" t="s">
        <v>154</v>
      </c>
      <c r="C59" s="6">
        <v>6.87</v>
      </c>
      <c r="D59" s="6">
        <v>47.7</v>
      </c>
      <c r="E59" s="4" t="s">
        <v>86</v>
      </c>
      <c r="F59" s="4" t="s">
        <v>0</v>
      </c>
      <c r="G59" s="17" t="s">
        <v>328</v>
      </c>
      <c r="H59" s="4" t="s">
        <v>315</v>
      </c>
      <c r="I59" s="4">
        <v>2</v>
      </c>
      <c r="J59" s="19">
        <v>25.1</v>
      </c>
      <c r="K59" s="3">
        <v>1.1519999999999999</v>
      </c>
      <c r="L59" s="4" t="s">
        <v>11</v>
      </c>
      <c r="M59" s="4">
        <v>2.0895522390000001</v>
      </c>
      <c r="N59" s="2" t="s">
        <v>190</v>
      </c>
      <c r="O59" s="2" t="s">
        <v>145</v>
      </c>
      <c r="P59" s="3" t="s">
        <v>145</v>
      </c>
      <c r="Q59" s="3" t="s">
        <v>292</v>
      </c>
      <c r="R59" s="4" t="s">
        <v>239</v>
      </c>
      <c r="S59" s="5" t="s">
        <v>240</v>
      </c>
      <c r="T59" s="4" t="s">
        <v>135</v>
      </c>
      <c r="U59" s="4" t="s">
        <v>274</v>
      </c>
      <c r="V59" s="4" t="s">
        <v>241</v>
      </c>
      <c r="W59" s="7">
        <v>5</v>
      </c>
      <c r="X59" s="7">
        <v>4</v>
      </c>
      <c r="Y59" s="4">
        <v>0</v>
      </c>
      <c r="Z59" s="4" t="s">
        <v>64</v>
      </c>
      <c r="AA59" s="4" t="s">
        <v>0</v>
      </c>
      <c r="AB59" s="28" t="s">
        <v>387</v>
      </c>
      <c r="AC59" s="3">
        <v>0.32300000000000001</v>
      </c>
      <c r="AD59" s="36">
        <v>5.1912E-3</v>
      </c>
      <c r="AG59" s="36"/>
    </row>
    <row r="60" spans="1:33" x14ac:dyDescent="0.2">
      <c r="A60" s="4" t="s">
        <v>63</v>
      </c>
      <c r="B60" s="4" t="s">
        <v>154</v>
      </c>
      <c r="C60" s="6">
        <v>5.88</v>
      </c>
      <c r="D60" s="6">
        <v>47.7</v>
      </c>
      <c r="E60" s="4" t="s">
        <v>50</v>
      </c>
      <c r="F60" s="4" t="s">
        <v>77</v>
      </c>
      <c r="G60" s="17" t="s">
        <v>328</v>
      </c>
      <c r="H60" s="4" t="s">
        <v>315</v>
      </c>
      <c r="I60" s="4">
        <v>8</v>
      </c>
      <c r="J60" s="19">
        <v>28.6</v>
      </c>
      <c r="K60" s="3">
        <v>0.85899999999999999</v>
      </c>
      <c r="L60" s="4" t="s">
        <v>11</v>
      </c>
      <c r="M60" s="43">
        <v>1.576576577</v>
      </c>
      <c r="N60" s="2" t="s">
        <v>190</v>
      </c>
      <c r="O60" s="2" t="s">
        <v>145</v>
      </c>
      <c r="P60" s="3" t="s">
        <v>145</v>
      </c>
      <c r="Q60" s="3" t="s">
        <v>292</v>
      </c>
      <c r="R60" s="4" t="s">
        <v>218</v>
      </c>
      <c r="S60" s="5" t="s">
        <v>238</v>
      </c>
      <c r="T60" s="4" t="s">
        <v>0</v>
      </c>
      <c r="U60" s="4" t="s">
        <v>274</v>
      </c>
      <c r="V60" s="4" t="s">
        <v>241</v>
      </c>
      <c r="W60" s="7">
        <v>31</v>
      </c>
      <c r="X60" s="7">
        <v>52</v>
      </c>
      <c r="Y60" s="4">
        <v>0</v>
      </c>
      <c r="Z60" s="4" t="s">
        <v>64</v>
      </c>
      <c r="AA60" s="4" t="s">
        <v>0</v>
      </c>
      <c r="AB60" s="28" t="s">
        <v>387</v>
      </c>
      <c r="AC60" s="3">
        <v>0.36099999999999999</v>
      </c>
      <c r="AD60" s="36">
        <v>5.5312E-3</v>
      </c>
      <c r="AG60" s="36"/>
    </row>
    <row r="61" spans="1:33" x14ac:dyDescent="0.2">
      <c r="A61" s="4" t="s">
        <v>63</v>
      </c>
      <c r="B61" s="4" t="s">
        <v>154</v>
      </c>
      <c r="C61" s="6">
        <v>5.88</v>
      </c>
      <c r="D61" s="6">
        <v>47.7</v>
      </c>
      <c r="E61" s="4" t="s">
        <v>50</v>
      </c>
      <c r="F61" s="4" t="s">
        <v>0</v>
      </c>
      <c r="G61" s="17" t="s">
        <v>328</v>
      </c>
      <c r="H61" s="5" t="s">
        <v>316</v>
      </c>
      <c r="I61" s="4">
        <v>5</v>
      </c>
      <c r="J61" s="19">
        <v>46.5</v>
      </c>
      <c r="K61" s="3">
        <v>0.85899999999999999</v>
      </c>
      <c r="L61" s="4" t="s">
        <v>11</v>
      </c>
      <c r="M61" s="4">
        <v>3.1844380399999999</v>
      </c>
      <c r="N61" s="2" t="s">
        <v>190</v>
      </c>
      <c r="O61" s="2" t="s">
        <v>145</v>
      </c>
      <c r="P61" s="3" t="s">
        <v>145</v>
      </c>
      <c r="Q61" s="3" t="s">
        <v>292</v>
      </c>
      <c r="R61" s="4" t="s">
        <v>234</v>
      </c>
      <c r="S61" s="5" t="s">
        <v>235</v>
      </c>
      <c r="T61" s="4" t="s">
        <v>134</v>
      </c>
      <c r="U61" s="4" t="s">
        <v>274</v>
      </c>
      <c r="V61" s="4" t="s">
        <v>369</v>
      </c>
      <c r="W61" s="7">
        <v>2</v>
      </c>
      <c r="X61" s="7">
        <v>2</v>
      </c>
      <c r="Y61" s="4">
        <v>0</v>
      </c>
      <c r="Z61" s="4" t="s">
        <v>64</v>
      </c>
      <c r="AA61" s="4" t="s">
        <v>0</v>
      </c>
      <c r="AB61" s="28" t="s">
        <v>387</v>
      </c>
      <c r="AC61" s="3">
        <v>0.253</v>
      </c>
      <c r="AD61" s="36">
        <v>4.7155000000000001E-3</v>
      </c>
      <c r="AG61" s="36"/>
    </row>
    <row r="62" spans="1:33" x14ac:dyDescent="0.2">
      <c r="A62" s="4" t="s">
        <v>63</v>
      </c>
      <c r="B62" s="4" t="s">
        <v>154</v>
      </c>
      <c r="C62" s="6">
        <v>5.88</v>
      </c>
      <c r="D62" s="6">
        <v>47.7</v>
      </c>
      <c r="E62" s="4" t="s">
        <v>50</v>
      </c>
      <c r="F62" s="4" t="s">
        <v>0</v>
      </c>
      <c r="G62" s="17" t="s">
        <v>328</v>
      </c>
      <c r="H62" s="4" t="s">
        <v>319</v>
      </c>
      <c r="I62" s="4">
        <v>3</v>
      </c>
      <c r="J62" s="19">
        <v>27.1</v>
      </c>
      <c r="K62" s="3">
        <v>0.85899999999999999</v>
      </c>
      <c r="L62" s="4" t="s">
        <v>11</v>
      </c>
      <c r="M62" s="43">
        <v>3.485064011</v>
      </c>
      <c r="N62" s="2" t="s">
        <v>190</v>
      </c>
      <c r="O62" s="2" t="s">
        <v>145</v>
      </c>
      <c r="P62" s="3" t="s">
        <v>145</v>
      </c>
      <c r="Q62" s="3" t="s">
        <v>292</v>
      </c>
      <c r="R62" s="4" t="s">
        <v>234</v>
      </c>
      <c r="S62" s="5" t="s">
        <v>235</v>
      </c>
      <c r="T62" s="4" t="s">
        <v>134</v>
      </c>
      <c r="U62" s="4" t="s">
        <v>274</v>
      </c>
      <c r="V62" s="4" t="s">
        <v>368</v>
      </c>
      <c r="W62" s="7">
        <v>2</v>
      </c>
      <c r="X62" s="7">
        <v>2</v>
      </c>
      <c r="Y62" s="4">
        <v>0</v>
      </c>
      <c r="Z62" s="4" t="s">
        <v>64</v>
      </c>
      <c r="AA62" s="4" t="s">
        <v>0</v>
      </c>
      <c r="AB62" s="28" t="s">
        <v>387</v>
      </c>
      <c r="AC62" s="3">
        <v>0.17100000000000001</v>
      </c>
      <c r="AD62" s="36">
        <v>3.8430000000000001E-3</v>
      </c>
      <c r="AG62" s="36"/>
    </row>
    <row r="63" spans="1:33" x14ac:dyDescent="0.2">
      <c r="A63" s="4" t="s">
        <v>111</v>
      </c>
      <c r="B63" s="4" t="s">
        <v>154</v>
      </c>
      <c r="C63" s="6">
        <v>6.87</v>
      </c>
      <c r="D63" s="6">
        <v>47.7</v>
      </c>
      <c r="E63" s="4" t="s">
        <v>50</v>
      </c>
      <c r="F63" s="4" t="s">
        <v>0</v>
      </c>
      <c r="G63" s="17" t="s">
        <v>328</v>
      </c>
      <c r="H63" s="4" t="s">
        <v>315</v>
      </c>
      <c r="I63" s="4">
        <v>10</v>
      </c>
      <c r="J63" s="19">
        <v>12.9</v>
      </c>
      <c r="K63" s="3">
        <v>0.85899999999999999</v>
      </c>
      <c r="L63" s="4" t="s">
        <v>11</v>
      </c>
      <c r="M63" s="4">
        <v>2.2959183670000001</v>
      </c>
      <c r="N63" s="2" t="s">
        <v>190</v>
      </c>
      <c r="O63" s="2" t="s">
        <v>145</v>
      </c>
      <c r="P63" s="3" t="s">
        <v>145</v>
      </c>
      <c r="Q63" s="3" t="s">
        <v>292</v>
      </c>
      <c r="R63" s="4" t="s">
        <v>239</v>
      </c>
      <c r="S63" s="5" t="s">
        <v>241</v>
      </c>
      <c r="T63" s="4" t="s">
        <v>270</v>
      </c>
      <c r="U63" s="4" t="s">
        <v>274</v>
      </c>
      <c r="V63" s="4" t="s">
        <v>370</v>
      </c>
      <c r="W63" s="7">
        <v>5</v>
      </c>
      <c r="X63" s="7">
        <v>7</v>
      </c>
      <c r="Y63" s="4">
        <v>0</v>
      </c>
      <c r="Z63" s="4" t="s">
        <v>64</v>
      </c>
      <c r="AA63" s="4" t="s">
        <v>0</v>
      </c>
      <c r="AB63" s="28" t="s">
        <v>387</v>
      </c>
      <c r="AC63" s="3">
        <v>0.224</v>
      </c>
      <c r="AD63" s="36">
        <v>4.5664E-3</v>
      </c>
      <c r="AG63" s="36"/>
    </row>
    <row r="64" spans="1:33" x14ac:dyDescent="0.2">
      <c r="A64" s="4" t="s">
        <v>111</v>
      </c>
      <c r="B64" s="4" t="s">
        <v>154</v>
      </c>
      <c r="C64" s="6">
        <v>6.87</v>
      </c>
      <c r="D64" s="6">
        <v>47.7</v>
      </c>
      <c r="E64" s="4" t="s">
        <v>50</v>
      </c>
      <c r="F64" s="4" t="s">
        <v>0</v>
      </c>
      <c r="G64" s="17" t="s">
        <v>328</v>
      </c>
      <c r="H64" s="4" t="s">
        <v>320</v>
      </c>
      <c r="I64" s="4">
        <v>11</v>
      </c>
      <c r="J64" s="19">
        <v>13.6</v>
      </c>
      <c r="K64" s="3">
        <v>0.85899999999999999</v>
      </c>
      <c r="L64" s="4" t="s">
        <v>11</v>
      </c>
      <c r="M64" s="43">
        <v>2.6881720429999998</v>
      </c>
      <c r="N64" s="2" t="s">
        <v>190</v>
      </c>
      <c r="O64" s="2" t="s">
        <v>145</v>
      </c>
      <c r="P64" s="3" t="s">
        <v>145</v>
      </c>
      <c r="Q64" s="3" t="s">
        <v>292</v>
      </c>
      <c r="R64" s="4" t="s">
        <v>239</v>
      </c>
      <c r="S64" s="5" t="s">
        <v>241</v>
      </c>
      <c r="T64" s="4" t="s">
        <v>270</v>
      </c>
      <c r="U64" s="4" t="s">
        <v>274</v>
      </c>
      <c r="V64" s="4" t="s">
        <v>370</v>
      </c>
      <c r="W64" s="7">
        <v>5</v>
      </c>
      <c r="X64" s="7">
        <v>7</v>
      </c>
      <c r="Y64" s="4">
        <v>0</v>
      </c>
      <c r="Z64" s="4" t="s">
        <v>64</v>
      </c>
      <c r="AA64" s="4" t="s">
        <v>0</v>
      </c>
      <c r="AB64" s="28" t="s">
        <v>387</v>
      </c>
      <c r="AC64" s="8">
        <v>0.23</v>
      </c>
      <c r="AD64" s="36">
        <v>4.6106999999999997E-3</v>
      </c>
      <c r="AG64" s="36"/>
    </row>
    <row r="65" spans="1:33" x14ac:dyDescent="0.2">
      <c r="A65" s="4" t="s">
        <v>63</v>
      </c>
      <c r="B65" s="4" t="s">
        <v>154</v>
      </c>
      <c r="C65" s="6">
        <v>5.88</v>
      </c>
      <c r="D65" s="6">
        <v>47.7</v>
      </c>
      <c r="E65" s="4" t="s">
        <v>50</v>
      </c>
      <c r="F65" s="4" t="s">
        <v>0</v>
      </c>
      <c r="G65" s="17" t="s">
        <v>328</v>
      </c>
      <c r="H65" s="4" t="s">
        <v>315</v>
      </c>
      <c r="I65" s="4">
        <v>6</v>
      </c>
      <c r="J65" s="19">
        <v>19.899999999999999</v>
      </c>
      <c r="K65" s="3">
        <v>0.85899999999999999</v>
      </c>
      <c r="L65" s="4" t="s">
        <v>11</v>
      </c>
      <c r="M65" s="4">
        <v>1.561181435</v>
      </c>
      <c r="N65" s="2" t="s">
        <v>190</v>
      </c>
      <c r="O65" s="2" t="s">
        <v>145</v>
      </c>
      <c r="P65" s="3" t="s">
        <v>145</v>
      </c>
      <c r="Q65" s="3" t="s">
        <v>292</v>
      </c>
      <c r="R65" s="4" t="s">
        <v>231</v>
      </c>
      <c r="S65" s="5" t="s">
        <v>242</v>
      </c>
      <c r="T65" s="4" t="s">
        <v>134</v>
      </c>
      <c r="U65" s="4" t="s">
        <v>274</v>
      </c>
      <c r="V65" s="4" t="s">
        <v>371</v>
      </c>
      <c r="W65" s="7">
        <v>2</v>
      </c>
      <c r="X65" s="7">
        <v>6</v>
      </c>
      <c r="Y65" s="4">
        <v>0</v>
      </c>
      <c r="Z65" s="4" t="s">
        <v>64</v>
      </c>
      <c r="AA65" s="4" t="s">
        <v>0</v>
      </c>
      <c r="AB65" s="28" t="s">
        <v>386</v>
      </c>
      <c r="AC65" s="3">
        <v>0.42799999999999999</v>
      </c>
      <c r="AD65" s="36">
        <v>5.8906000000000002E-3</v>
      </c>
      <c r="AG65" s="36"/>
    </row>
    <row r="66" spans="1:33" x14ac:dyDescent="0.2">
      <c r="A66" s="4" t="s">
        <v>111</v>
      </c>
      <c r="B66" s="4" t="s">
        <v>154</v>
      </c>
      <c r="C66" s="6">
        <v>6.87</v>
      </c>
      <c r="D66" s="6">
        <v>47.7</v>
      </c>
      <c r="E66" s="4" t="s">
        <v>50</v>
      </c>
      <c r="F66" s="4" t="s">
        <v>0</v>
      </c>
      <c r="G66" s="17" t="s">
        <v>328</v>
      </c>
      <c r="H66" s="4" t="s">
        <v>319</v>
      </c>
      <c r="I66" s="4">
        <v>12</v>
      </c>
      <c r="J66" s="19">
        <v>20.5</v>
      </c>
      <c r="K66" s="3">
        <v>0.85899999999999999</v>
      </c>
      <c r="L66" s="4" t="s">
        <v>11</v>
      </c>
      <c r="M66" s="43">
        <v>1.280148423</v>
      </c>
      <c r="N66" s="2" t="s">
        <v>190</v>
      </c>
      <c r="O66" s="2" t="s">
        <v>145</v>
      </c>
      <c r="P66" s="3" t="s">
        <v>145</v>
      </c>
      <c r="Q66" s="3" t="s">
        <v>292</v>
      </c>
      <c r="R66" s="4" t="s">
        <v>239</v>
      </c>
      <c r="S66" s="5" t="s">
        <v>241</v>
      </c>
      <c r="T66" s="4" t="s">
        <v>269</v>
      </c>
      <c r="U66" s="4" t="s">
        <v>274</v>
      </c>
      <c r="V66" s="4" t="s">
        <v>371</v>
      </c>
      <c r="W66" s="7">
        <v>5</v>
      </c>
      <c r="X66" s="7">
        <v>7</v>
      </c>
      <c r="Y66" s="4">
        <v>0</v>
      </c>
      <c r="Z66" s="4" t="s">
        <v>64</v>
      </c>
      <c r="AA66" s="4" t="s">
        <v>0</v>
      </c>
      <c r="AB66" s="28" t="s">
        <v>387</v>
      </c>
      <c r="AC66" s="3">
        <v>0.28699999999999998</v>
      </c>
      <c r="AD66" s="36">
        <v>4.5620000000000001E-3</v>
      </c>
      <c r="AG66" s="36"/>
    </row>
    <row r="67" spans="1:33" x14ac:dyDescent="0.2">
      <c r="A67" s="4" t="s">
        <v>111</v>
      </c>
      <c r="B67" s="4" t="s">
        <v>154</v>
      </c>
      <c r="C67" s="6">
        <v>6.87</v>
      </c>
      <c r="D67" s="6">
        <v>47.7</v>
      </c>
      <c r="E67" s="4" t="s">
        <v>50</v>
      </c>
      <c r="F67" s="4" t="s">
        <v>172</v>
      </c>
      <c r="G67" s="17" t="s">
        <v>328</v>
      </c>
      <c r="H67" s="4" t="s">
        <v>315</v>
      </c>
      <c r="I67" s="4">
        <v>3</v>
      </c>
      <c r="J67" s="19">
        <v>15.4</v>
      </c>
      <c r="K67" s="3">
        <v>0.85899999999999999</v>
      </c>
      <c r="L67" s="4" t="s">
        <v>11</v>
      </c>
      <c r="M67" s="4">
        <v>2.7130044839999998</v>
      </c>
      <c r="N67" s="2" t="s">
        <v>190</v>
      </c>
      <c r="O67" s="2" t="s">
        <v>145</v>
      </c>
      <c r="P67" s="3" t="s">
        <v>145</v>
      </c>
      <c r="Q67" s="3" t="s">
        <v>292</v>
      </c>
      <c r="R67" s="4" t="s">
        <v>239</v>
      </c>
      <c r="S67" s="5" t="s">
        <v>241</v>
      </c>
      <c r="T67" s="4" t="s">
        <v>269</v>
      </c>
      <c r="U67" s="4" t="s">
        <v>274</v>
      </c>
      <c r="V67" s="4" t="s">
        <v>370</v>
      </c>
      <c r="W67" s="7">
        <v>5</v>
      </c>
      <c r="X67" s="7">
        <v>7</v>
      </c>
      <c r="Y67" s="4">
        <v>0</v>
      </c>
      <c r="Z67" s="4" t="s">
        <v>64</v>
      </c>
      <c r="AA67" s="4" t="s">
        <v>0</v>
      </c>
      <c r="AB67" s="28" t="s">
        <v>387</v>
      </c>
      <c r="AC67" s="3">
        <v>0.24399999999999999</v>
      </c>
      <c r="AD67" s="36">
        <v>4.6692000000000001E-3</v>
      </c>
      <c r="AG67" s="36"/>
    </row>
    <row r="68" spans="1:33" x14ac:dyDescent="0.2">
      <c r="A68" s="4" t="s">
        <v>111</v>
      </c>
      <c r="B68" s="4" t="s">
        <v>154</v>
      </c>
      <c r="C68" s="6">
        <v>6.87</v>
      </c>
      <c r="D68" s="6">
        <v>47.7</v>
      </c>
      <c r="E68" s="4" t="s">
        <v>86</v>
      </c>
      <c r="F68" s="4" t="s">
        <v>0</v>
      </c>
      <c r="G68" s="17" t="s">
        <v>328</v>
      </c>
      <c r="H68" s="4" t="s">
        <v>315</v>
      </c>
      <c r="I68" s="4">
        <v>11</v>
      </c>
      <c r="J68" s="19">
        <v>17.7</v>
      </c>
      <c r="K68" s="3">
        <v>1.1519999999999999</v>
      </c>
      <c r="L68" s="4" t="s">
        <v>11</v>
      </c>
      <c r="M68" s="43">
        <v>1.9628647210000001</v>
      </c>
      <c r="N68" s="2" t="s">
        <v>190</v>
      </c>
      <c r="O68" s="2" t="s">
        <v>145</v>
      </c>
      <c r="P68" s="3" t="s">
        <v>145</v>
      </c>
      <c r="Q68" s="3" t="s">
        <v>292</v>
      </c>
      <c r="R68" s="4" t="s">
        <v>243</v>
      </c>
      <c r="S68" s="5" t="s">
        <v>244</v>
      </c>
      <c r="T68" s="4" t="s">
        <v>134</v>
      </c>
      <c r="U68" s="4" t="s">
        <v>274</v>
      </c>
      <c r="V68" s="4" t="s">
        <v>372</v>
      </c>
      <c r="W68" s="7">
        <v>2</v>
      </c>
      <c r="X68" s="7">
        <v>18</v>
      </c>
      <c r="Y68" s="4">
        <v>0</v>
      </c>
      <c r="Z68" s="4" t="s">
        <v>64</v>
      </c>
      <c r="AA68" s="4" t="s">
        <v>0</v>
      </c>
      <c r="AB68" s="28" t="s">
        <v>387</v>
      </c>
      <c r="AC68" s="3">
        <v>0.36899999999999999</v>
      </c>
      <c r="AD68" s="36">
        <v>5.4799000000000002E-3</v>
      </c>
      <c r="AG68" s="36"/>
    </row>
    <row r="69" spans="1:33" x14ac:dyDescent="0.2">
      <c r="A69" s="4" t="s">
        <v>111</v>
      </c>
      <c r="B69" s="4" t="s">
        <v>154</v>
      </c>
      <c r="C69" s="6">
        <v>6.87</v>
      </c>
      <c r="D69" s="6">
        <v>47.7</v>
      </c>
      <c r="E69" s="4" t="s">
        <v>86</v>
      </c>
      <c r="F69" s="4" t="s">
        <v>0</v>
      </c>
      <c r="G69" s="17" t="s">
        <v>328</v>
      </c>
      <c r="H69" s="4" t="s">
        <v>315</v>
      </c>
      <c r="I69" s="4">
        <v>4</v>
      </c>
      <c r="J69" s="19">
        <v>30.3</v>
      </c>
      <c r="K69" s="3">
        <v>1.1519999999999999</v>
      </c>
      <c r="L69" s="4" t="s">
        <v>11</v>
      </c>
      <c r="M69" s="4">
        <v>2.4795640329999999</v>
      </c>
      <c r="N69" s="2" t="s">
        <v>190</v>
      </c>
      <c r="O69" s="2" t="s">
        <v>145</v>
      </c>
      <c r="P69" s="3" t="s">
        <v>145</v>
      </c>
      <c r="Q69" s="3" t="s">
        <v>292</v>
      </c>
      <c r="R69" s="4" t="s">
        <v>243</v>
      </c>
      <c r="S69" s="5" t="s">
        <v>245</v>
      </c>
      <c r="T69" s="4" t="s">
        <v>134</v>
      </c>
      <c r="U69" s="4" t="s">
        <v>274</v>
      </c>
      <c r="V69" s="4" t="s">
        <v>373</v>
      </c>
      <c r="W69" s="7">
        <v>2</v>
      </c>
      <c r="X69" s="7">
        <v>21</v>
      </c>
      <c r="Y69" s="4">
        <v>0</v>
      </c>
      <c r="Z69" s="4" t="s">
        <v>64</v>
      </c>
      <c r="AA69" s="4" t="s">
        <v>0</v>
      </c>
      <c r="AB69" s="28" t="s">
        <v>387</v>
      </c>
      <c r="AC69" s="3">
        <v>0.218</v>
      </c>
      <c r="AD69" s="36">
        <v>4.3724000000000002E-3</v>
      </c>
      <c r="AG69" s="36"/>
    </row>
    <row r="70" spans="1:33" x14ac:dyDescent="0.2">
      <c r="A70" s="4" t="s">
        <v>111</v>
      </c>
      <c r="B70" s="4" t="s">
        <v>154</v>
      </c>
      <c r="C70" s="6">
        <v>6.87</v>
      </c>
      <c r="D70" s="6">
        <v>47.7</v>
      </c>
      <c r="E70" s="4" t="s">
        <v>86</v>
      </c>
      <c r="F70" s="4" t="s">
        <v>0</v>
      </c>
      <c r="G70" s="17" t="s">
        <v>328</v>
      </c>
      <c r="H70" s="4" t="s">
        <v>315</v>
      </c>
      <c r="I70" s="4">
        <v>1</v>
      </c>
      <c r="J70" s="19">
        <v>18.899999999999999</v>
      </c>
      <c r="K70" s="3">
        <v>1.1519999999999999</v>
      </c>
      <c r="L70" s="4" t="s">
        <v>11</v>
      </c>
      <c r="M70" s="43">
        <v>1.5509259259999999</v>
      </c>
      <c r="N70" s="2" t="s">
        <v>190</v>
      </c>
      <c r="O70" s="2" t="s">
        <v>145</v>
      </c>
      <c r="P70" s="3" t="s">
        <v>145</v>
      </c>
      <c r="Q70" s="3" t="s">
        <v>292</v>
      </c>
      <c r="R70" s="4" t="s">
        <v>246</v>
      </c>
      <c r="S70" s="5" t="s">
        <v>247</v>
      </c>
      <c r="T70" s="4" t="s">
        <v>134</v>
      </c>
      <c r="U70" s="4" t="s">
        <v>274</v>
      </c>
      <c r="V70" s="4" t="s">
        <v>374</v>
      </c>
      <c r="W70" s="7">
        <v>58</v>
      </c>
      <c r="X70" s="7">
        <v>4</v>
      </c>
      <c r="Y70" s="4">
        <v>0</v>
      </c>
      <c r="Z70" s="4" t="s">
        <v>64</v>
      </c>
      <c r="AA70" s="4" t="s">
        <v>0</v>
      </c>
      <c r="AB70" s="28" t="s">
        <v>387</v>
      </c>
      <c r="AC70" s="3">
        <v>0.23899999999999999</v>
      </c>
      <c r="AD70" s="36">
        <v>4.6405999999999999E-3</v>
      </c>
      <c r="AG70" s="36"/>
    </row>
    <row r="71" spans="1:33" x14ac:dyDescent="0.2">
      <c r="A71" s="4" t="s">
        <v>111</v>
      </c>
      <c r="B71" s="4" t="s">
        <v>154</v>
      </c>
      <c r="C71" s="6">
        <v>6.87</v>
      </c>
      <c r="D71" s="6">
        <v>47.7</v>
      </c>
      <c r="E71" s="4" t="s">
        <v>86</v>
      </c>
      <c r="F71" s="4" t="s">
        <v>0</v>
      </c>
      <c r="G71" s="17" t="s">
        <v>328</v>
      </c>
      <c r="H71" s="4" t="s">
        <v>315</v>
      </c>
      <c r="I71" s="4">
        <v>5</v>
      </c>
      <c r="J71" s="19">
        <v>12.2</v>
      </c>
      <c r="K71" s="3">
        <v>1.1519999999999999</v>
      </c>
      <c r="L71" s="4" t="s">
        <v>11</v>
      </c>
      <c r="M71" s="4">
        <v>1.6746411480000001</v>
      </c>
      <c r="N71" s="2" t="s">
        <v>190</v>
      </c>
      <c r="O71" s="2" t="s">
        <v>145</v>
      </c>
      <c r="P71" s="3" t="s">
        <v>145</v>
      </c>
      <c r="Q71" s="3" t="s">
        <v>292</v>
      </c>
      <c r="R71" s="4" t="s">
        <v>246</v>
      </c>
      <c r="S71" s="5" t="s">
        <v>247</v>
      </c>
      <c r="T71" s="4" t="s">
        <v>134</v>
      </c>
      <c r="U71" s="4" t="s">
        <v>274</v>
      </c>
      <c r="V71" s="4" t="s">
        <v>374</v>
      </c>
      <c r="W71" s="7">
        <v>58</v>
      </c>
      <c r="X71" s="7">
        <v>4</v>
      </c>
      <c r="Y71" s="4">
        <v>0</v>
      </c>
      <c r="Z71" s="4" t="s">
        <v>64</v>
      </c>
      <c r="AA71" s="4" t="s">
        <v>0</v>
      </c>
      <c r="AB71" s="28" t="s">
        <v>387</v>
      </c>
      <c r="AC71" s="3">
        <v>0.16</v>
      </c>
      <c r="AD71" s="36">
        <v>4.0873000000000003E-3</v>
      </c>
      <c r="AG71" s="36"/>
    </row>
    <row r="72" spans="1:33" x14ac:dyDescent="0.2">
      <c r="A72" s="4" t="s">
        <v>111</v>
      </c>
      <c r="B72" s="4" t="s">
        <v>154</v>
      </c>
      <c r="C72" s="6">
        <v>6.87</v>
      </c>
      <c r="D72" s="6">
        <v>47.7</v>
      </c>
      <c r="E72" s="4" t="s">
        <v>86</v>
      </c>
      <c r="F72" s="4" t="s">
        <v>0</v>
      </c>
      <c r="G72" s="17" t="s">
        <v>328</v>
      </c>
      <c r="H72" s="4" t="s">
        <v>315</v>
      </c>
      <c r="I72" s="4">
        <v>2</v>
      </c>
      <c r="J72" s="19">
        <v>17.600000000000001</v>
      </c>
      <c r="K72" s="3">
        <v>1.1519999999999999</v>
      </c>
      <c r="L72" s="4" t="s">
        <v>11</v>
      </c>
      <c r="M72" s="43">
        <v>1.698924731</v>
      </c>
      <c r="N72" s="2" t="s">
        <v>190</v>
      </c>
      <c r="O72" s="2" t="s">
        <v>145</v>
      </c>
      <c r="P72" s="3" t="s">
        <v>145</v>
      </c>
      <c r="Q72" s="3" t="s">
        <v>292</v>
      </c>
      <c r="R72" s="4" t="s">
        <v>246</v>
      </c>
      <c r="S72" s="5" t="s">
        <v>248</v>
      </c>
      <c r="T72" s="4" t="s">
        <v>134</v>
      </c>
      <c r="U72" s="4" t="s">
        <v>274</v>
      </c>
      <c r="V72" s="4" t="s">
        <v>375</v>
      </c>
      <c r="W72" s="7">
        <v>58</v>
      </c>
      <c r="X72" s="7">
        <v>7</v>
      </c>
      <c r="Y72" s="4">
        <v>0</v>
      </c>
      <c r="Z72" s="4" t="s">
        <v>64</v>
      </c>
      <c r="AA72" s="4" t="s">
        <v>0</v>
      </c>
      <c r="AB72" s="28" t="s">
        <v>387</v>
      </c>
      <c r="AC72" s="3">
        <v>0.224</v>
      </c>
      <c r="AD72" s="36">
        <v>4.4225999999999996E-3</v>
      </c>
      <c r="AG72" s="36"/>
    </row>
    <row r="73" spans="1:33" ht="18" x14ac:dyDescent="0.25">
      <c r="A73" s="4" t="s">
        <v>63</v>
      </c>
      <c r="B73" s="4" t="s">
        <v>154</v>
      </c>
      <c r="C73" s="6">
        <v>5.88</v>
      </c>
      <c r="D73" s="6">
        <v>47.7</v>
      </c>
      <c r="E73" s="4" t="s">
        <v>50</v>
      </c>
      <c r="F73" s="4" t="s">
        <v>147</v>
      </c>
      <c r="G73" s="17" t="s">
        <v>328</v>
      </c>
      <c r="H73" s="4" t="s">
        <v>315</v>
      </c>
      <c r="I73" s="4">
        <v>5</v>
      </c>
      <c r="J73" s="19">
        <v>28.2</v>
      </c>
      <c r="K73" s="3">
        <v>0.85899999999999999</v>
      </c>
      <c r="L73" s="4" t="s">
        <v>11</v>
      </c>
      <c r="M73" s="4">
        <v>1.268382353</v>
      </c>
      <c r="N73" s="2" t="s">
        <v>190</v>
      </c>
      <c r="O73" s="2" t="s">
        <v>145</v>
      </c>
      <c r="P73" s="3" t="s">
        <v>145</v>
      </c>
      <c r="Q73" s="3" t="s">
        <v>292</v>
      </c>
      <c r="R73" s="4" t="s">
        <v>236</v>
      </c>
      <c r="S73" s="5" t="s">
        <v>221</v>
      </c>
      <c r="T73" s="4" t="s">
        <v>0</v>
      </c>
      <c r="U73" s="4" t="s">
        <v>274</v>
      </c>
      <c r="V73" s="4" t="s">
        <v>360</v>
      </c>
      <c r="W73" s="7">
        <v>1</v>
      </c>
      <c r="X73" s="7">
        <v>15</v>
      </c>
      <c r="Y73" s="4">
        <v>0</v>
      </c>
      <c r="Z73" s="4" t="s">
        <v>64</v>
      </c>
      <c r="AA73" s="4" t="s">
        <v>0</v>
      </c>
      <c r="AB73" s="28" t="s">
        <v>387</v>
      </c>
      <c r="AC73" s="3">
        <v>0.318</v>
      </c>
      <c r="AD73" s="36">
        <v>5.1554000000000001E-3</v>
      </c>
      <c r="AG73" s="36"/>
    </row>
    <row r="74" spans="1:33" x14ac:dyDescent="0.2">
      <c r="A74" s="4" t="s">
        <v>63</v>
      </c>
      <c r="B74" s="4" t="s">
        <v>154</v>
      </c>
      <c r="C74" s="6">
        <v>5.88</v>
      </c>
      <c r="D74" s="6">
        <v>47.7</v>
      </c>
      <c r="E74" s="4" t="s">
        <v>50</v>
      </c>
      <c r="F74" s="4" t="s">
        <v>0</v>
      </c>
      <c r="G74" s="17" t="s">
        <v>328</v>
      </c>
      <c r="H74" s="5" t="s">
        <v>316</v>
      </c>
      <c r="I74" s="4">
        <v>5</v>
      </c>
      <c r="J74" s="19">
        <v>38.4</v>
      </c>
      <c r="K74" s="3">
        <v>0.85899999999999999</v>
      </c>
      <c r="L74" s="4" t="s">
        <v>11</v>
      </c>
      <c r="M74" s="43">
        <v>1.6835699799999999</v>
      </c>
      <c r="N74" s="2" t="s">
        <v>190</v>
      </c>
      <c r="O74" s="2" t="s">
        <v>145</v>
      </c>
      <c r="P74" s="3" t="s">
        <v>145</v>
      </c>
      <c r="Q74" s="3" t="s">
        <v>292</v>
      </c>
      <c r="R74" s="4" t="s">
        <v>231</v>
      </c>
      <c r="S74" s="5" t="s">
        <v>242</v>
      </c>
      <c r="T74" s="4" t="s">
        <v>134</v>
      </c>
      <c r="U74" s="4" t="s">
        <v>274</v>
      </c>
      <c r="V74" s="4" t="s">
        <v>368</v>
      </c>
      <c r="W74" s="7">
        <v>2</v>
      </c>
      <c r="X74" s="7">
        <v>6</v>
      </c>
      <c r="Y74" s="4">
        <v>0</v>
      </c>
      <c r="Z74" s="4" t="s">
        <v>64</v>
      </c>
      <c r="AA74" s="4" t="s">
        <v>0</v>
      </c>
      <c r="AB74" s="28" t="s">
        <v>387</v>
      </c>
      <c r="AC74" s="3">
        <v>0.34300000000000003</v>
      </c>
      <c r="AD74" s="36">
        <v>5.1910999999999997E-3</v>
      </c>
      <c r="AG74" s="36"/>
    </row>
    <row r="75" spans="1:33" x14ac:dyDescent="0.2">
      <c r="A75" s="4" t="s">
        <v>111</v>
      </c>
      <c r="B75" s="4" t="s">
        <v>154</v>
      </c>
      <c r="C75" s="6">
        <v>6.87</v>
      </c>
      <c r="D75" s="6">
        <v>47.7</v>
      </c>
      <c r="E75" s="4" t="s">
        <v>86</v>
      </c>
      <c r="F75" s="4" t="s">
        <v>0</v>
      </c>
      <c r="G75" s="17" t="s">
        <v>328</v>
      </c>
      <c r="H75" s="4" t="s">
        <v>318</v>
      </c>
      <c r="I75" s="4">
        <v>1</v>
      </c>
      <c r="J75" s="19">
        <v>31.8</v>
      </c>
      <c r="K75" s="3">
        <v>1.1519999999999999</v>
      </c>
      <c r="L75" s="4" t="s">
        <v>11</v>
      </c>
      <c r="M75" s="4">
        <v>3.0417495030000001</v>
      </c>
      <c r="N75" s="2" t="s">
        <v>190</v>
      </c>
      <c r="O75" s="2" t="s">
        <v>145</v>
      </c>
      <c r="P75" s="3" t="s">
        <v>145</v>
      </c>
      <c r="Q75" s="3" t="s">
        <v>292</v>
      </c>
      <c r="R75" s="4" t="s">
        <v>249</v>
      </c>
      <c r="S75" s="5" t="s">
        <v>250</v>
      </c>
      <c r="T75" s="4" t="s">
        <v>0</v>
      </c>
      <c r="U75" s="4" t="s">
        <v>274</v>
      </c>
      <c r="V75" s="4" t="s">
        <v>376</v>
      </c>
      <c r="W75" s="7">
        <v>109</v>
      </c>
      <c r="X75" s="7">
        <v>1</v>
      </c>
      <c r="Y75" s="4">
        <v>0</v>
      </c>
      <c r="Z75" s="4" t="s">
        <v>64</v>
      </c>
      <c r="AA75" s="4" t="s">
        <v>0</v>
      </c>
      <c r="AB75" s="28" t="s">
        <v>387</v>
      </c>
      <c r="AC75" s="3">
        <v>0.223</v>
      </c>
      <c r="AD75" s="36">
        <v>4.5297000000000002E-3</v>
      </c>
      <c r="AG75" s="36"/>
    </row>
    <row r="76" spans="1:33" x14ac:dyDescent="0.2">
      <c r="A76" s="4" t="s">
        <v>63</v>
      </c>
      <c r="B76" s="4" t="s">
        <v>154</v>
      </c>
      <c r="C76" s="6">
        <v>5.88</v>
      </c>
      <c r="D76" s="6">
        <v>47.7</v>
      </c>
      <c r="E76" s="4" t="s">
        <v>86</v>
      </c>
      <c r="F76" s="4" t="s">
        <v>0</v>
      </c>
      <c r="G76" s="17" t="s">
        <v>328</v>
      </c>
      <c r="H76" s="4" t="s">
        <v>318</v>
      </c>
      <c r="I76" s="4">
        <v>12</v>
      </c>
      <c r="J76" s="19">
        <v>21.3</v>
      </c>
      <c r="K76" s="3">
        <v>1.1519999999999999</v>
      </c>
      <c r="L76" s="4" t="s">
        <v>11</v>
      </c>
      <c r="M76" s="43">
        <v>2.586466165</v>
      </c>
      <c r="N76" s="2" t="s">
        <v>190</v>
      </c>
      <c r="O76" s="2" t="s">
        <v>145</v>
      </c>
      <c r="P76" s="3" t="s">
        <v>114</v>
      </c>
      <c r="Q76" s="3" t="s">
        <v>292</v>
      </c>
      <c r="R76" s="4" t="s">
        <v>222</v>
      </c>
      <c r="S76" s="5" t="s">
        <v>226</v>
      </c>
      <c r="T76" s="4" t="s">
        <v>134</v>
      </c>
      <c r="U76" s="4" t="s">
        <v>274</v>
      </c>
      <c r="V76" s="4" t="s">
        <v>376</v>
      </c>
      <c r="W76" s="7">
        <v>2</v>
      </c>
      <c r="X76" s="7">
        <v>4</v>
      </c>
      <c r="Y76" s="4">
        <v>0</v>
      </c>
      <c r="Z76" s="4" t="s">
        <v>64</v>
      </c>
      <c r="AA76" s="4" t="s">
        <v>0</v>
      </c>
      <c r="AB76" s="28" t="s">
        <v>387</v>
      </c>
      <c r="AC76" s="8">
        <v>0.25</v>
      </c>
      <c r="AD76" s="36">
        <v>4.7096000000000004E-3</v>
      </c>
      <c r="AG76" s="36"/>
    </row>
    <row r="77" spans="1:33" x14ac:dyDescent="0.2">
      <c r="A77" s="4" t="s">
        <v>111</v>
      </c>
      <c r="B77" s="4" t="s">
        <v>154</v>
      </c>
      <c r="C77" s="6">
        <v>6.87</v>
      </c>
      <c r="D77" s="6">
        <v>47.7</v>
      </c>
      <c r="E77" s="4" t="s">
        <v>86</v>
      </c>
      <c r="F77" s="4" t="s">
        <v>0</v>
      </c>
      <c r="G77" s="17" t="s">
        <v>328</v>
      </c>
      <c r="H77" s="4" t="s">
        <v>318</v>
      </c>
      <c r="I77" s="4">
        <v>11</v>
      </c>
      <c r="J77" s="19">
        <v>14.4</v>
      </c>
      <c r="K77" s="3">
        <v>1.1519999999999999</v>
      </c>
      <c r="L77" s="4" t="s">
        <v>11</v>
      </c>
      <c r="M77" s="4">
        <v>1.8458781360000001</v>
      </c>
      <c r="N77" s="2" t="s">
        <v>190</v>
      </c>
      <c r="O77" s="2" t="s">
        <v>145</v>
      </c>
      <c r="P77" s="3" t="s">
        <v>145</v>
      </c>
      <c r="Q77" s="3" t="s">
        <v>292</v>
      </c>
      <c r="R77" s="4" t="s">
        <v>239</v>
      </c>
      <c r="S77" s="5" t="s">
        <v>251</v>
      </c>
      <c r="T77" s="4" t="s">
        <v>269</v>
      </c>
      <c r="U77" s="4" t="s">
        <v>274</v>
      </c>
      <c r="V77" s="4" t="s">
        <v>376</v>
      </c>
      <c r="W77" s="7">
        <v>2</v>
      </c>
      <c r="X77" s="7">
        <v>146</v>
      </c>
      <c r="Y77" s="4">
        <v>0</v>
      </c>
      <c r="Z77" s="4" t="s">
        <v>64</v>
      </c>
      <c r="AA77" s="4" t="s">
        <v>0</v>
      </c>
      <c r="AB77" s="28" t="s">
        <v>387</v>
      </c>
      <c r="AC77" s="3">
        <v>0.38700000000000001</v>
      </c>
      <c r="AD77" s="36">
        <v>5.6477000000000003E-3</v>
      </c>
      <c r="AG77" s="36"/>
    </row>
    <row r="78" spans="1:33" x14ac:dyDescent="0.2">
      <c r="A78" s="4" t="s">
        <v>111</v>
      </c>
      <c r="B78" s="4" t="s">
        <v>154</v>
      </c>
      <c r="C78" s="6">
        <v>6.87</v>
      </c>
      <c r="D78" s="6">
        <v>47.7</v>
      </c>
      <c r="E78" s="4" t="s">
        <v>86</v>
      </c>
      <c r="F78" s="4" t="s">
        <v>0</v>
      </c>
      <c r="G78" s="17" t="s">
        <v>328</v>
      </c>
      <c r="H78" s="4" t="s">
        <v>315</v>
      </c>
      <c r="I78" s="4">
        <v>1</v>
      </c>
      <c r="J78" s="19">
        <v>33.799999999999997</v>
      </c>
      <c r="K78" s="3">
        <v>0.85899999999999999</v>
      </c>
      <c r="L78" s="4" t="s">
        <v>11</v>
      </c>
      <c r="M78" s="43">
        <v>2.910128388</v>
      </c>
      <c r="N78" s="2" t="s">
        <v>190</v>
      </c>
      <c r="O78" s="2" t="s">
        <v>114</v>
      </c>
      <c r="P78" s="12" t="s">
        <v>145</v>
      </c>
      <c r="Q78" s="12" t="s">
        <v>292</v>
      </c>
      <c r="R78" s="10" t="s">
        <v>256</v>
      </c>
      <c r="S78" s="13" t="s">
        <v>256</v>
      </c>
      <c r="T78" s="4" t="s">
        <v>271</v>
      </c>
      <c r="U78" s="4" t="s">
        <v>274</v>
      </c>
      <c r="V78" s="4" t="s">
        <v>379</v>
      </c>
      <c r="W78" s="3">
        <v>32</v>
      </c>
      <c r="X78" s="3">
        <v>0</v>
      </c>
      <c r="Y78" s="4">
        <v>0</v>
      </c>
      <c r="Z78" s="4" t="s">
        <v>64</v>
      </c>
      <c r="AA78" s="4" t="s">
        <v>0</v>
      </c>
      <c r="AB78" s="28" t="s">
        <v>387</v>
      </c>
      <c r="AC78" s="3">
        <v>0.12</v>
      </c>
      <c r="AD78" s="36">
        <v>3.9914E-3</v>
      </c>
      <c r="AG78" s="36"/>
    </row>
    <row r="79" spans="1:33" x14ac:dyDescent="0.2">
      <c r="A79" s="4" t="s">
        <v>63</v>
      </c>
      <c r="B79" s="4" t="s">
        <v>154</v>
      </c>
      <c r="C79" s="6">
        <v>5.88</v>
      </c>
      <c r="D79" s="6">
        <v>47.7</v>
      </c>
      <c r="E79" s="4" t="s">
        <v>50</v>
      </c>
      <c r="F79" s="4" t="s">
        <v>0</v>
      </c>
      <c r="G79" s="17" t="s">
        <v>328</v>
      </c>
      <c r="H79" s="4" t="s">
        <v>318</v>
      </c>
      <c r="I79" s="4">
        <v>11</v>
      </c>
      <c r="J79" s="19">
        <v>17.7</v>
      </c>
      <c r="K79" s="3">
        <v>0.85899999999999999</v>
      </c>
      <c r="L79" s="4" t="s">
        <v>11</v>
      </c>
      <c r="M79" s="4">
        <v>4.3283582090000001</v>
      </c>
      <c r="N79" s="2" t="s">
        <v>190</v>
      </c>
      <c r="O79" s="2" t="s">
        <v>145</v>
      </c>
      <c r="P79" s="12" t="s">
        <v>145</v>
      </c>
      <c r="Q79" s="12" t="s">
        <v>292</v>
      </c>
      <c r="R79" s="10" t="s">
        <v>234</v>
      </c>
      <c r="S79" s="5" t="s">
        <v>257</v>
      </c>
      <c r="T79" s="4" t="s">
        <v>134</v>
      </c>
      <c r="U79" s="4" t="s">
        <v>274</v>
      </c>
      <c r="V79" s="4" t="s">
        <v>376</v>
      </c>
      <c r="W79" s="3">
        <v>2</v>
      </c>
      <c r="X79" s="3">
        <v>5</v>
      </c>
      <c r="Y79" s="4">
        <v>0</v>
      </c>
      <c r="Z79" s="4" t="s">
        <v>64</v>
      </c>
      <c r="AA79" s="4" t="s">
        <v>0</v>
      </c>
      <c r="AB79" s="28" t="s">
        <v>388</v>
      </c>
      <c r="AC79" s="3">
        <v>0.23799999999999999</v>
      </c>
      <c r="AD79" s="36">
        <v>4.6388999999999996E-3</v>
      </c>
      <c r="AG79" s="36"/>
    </row>
    <row r="80" spans="1:33" x14ac:dyDescent="0.2">
      <c r="A80" s="4" t="s">
        <v>111</v>
      </c>
      <c r="B80" s="4" t="s">
        <v>154</v>
      </c>
      <c r="C80" s="6">
        <v>6.87</v>
      </c>
      <c r="D80" s="6">
        <v>47.7</v>
      </c>
      <c r="E80" s="4" t="s">
        <v>86</v>
      </c>
      <c r="F80" s="4" t="s">
        <v>0</v>
      </c>
      <c r="G80" s="17" t="s">
        <v>328</v>
      </c>
      <c r="H80" s="4" t="s">
        <v>318</v>
      </c>
      <c r="I80" s="4">
        <v>11</v>
      </c>
      <c r="J80" s="19">
        <v>63.5</v>
      </c>
      <c r="K80" s="3">
        <v>1.1519999999999999</v>
      </c>
      <c r="L80" s="4" t="s">
        <v>11</v>
      </c>
      <c r="M80" s="43">
        <v>1.504065041</v>
      </c>
      <c r="N80" s="2" t="s">
        <v>190</v>
      </c>
      <c r="O80" s="2" t="s">
        <v>337</v>
      </c>
      <c r="P80" s="12" t="s">
        <v>114</v>
      </c>
      <c r="Q80" s="12" t="s">
        <v>294</v>
      </c>
      <c r="R80" s="10" t="s">
        <v>264</v>
      </c>
      <c r="S80" s="5" t="s">
        <v>258</v>
      </c>
      <c r="T80" s="4" t="s">
        <v>133</v>
      </c>
      <c r="U80" s="4" t="s">
        <v>141</v>
      </c>
      <c r="V80" s="4" t="s">
        <v>380</v>
      </c>
      <c r="W80" s="3">
        <v>4</v>
      </c>
      <c r="X80" s="3">
        <v>6</v>
      </c>
      <c r="Y80" s="4">
        <v>0</v>
      </c>
      <c r="Z80" s="4" t="s">
        <v>64</v>
      </c>
      <c r="AA80" s="4" t="s">
        <v>0</v>
      </c>
      <c r="AB80" s="28" t="s">
        <v>388</v>
      </c>
      <c r="AC80" s="3">
        <v>0.159</v>
      </c>
      <c r="AD80" s="36">
        <v>4.1028000000000002E-3</v>
      </c>
      <c r="AG80" s="36"/>
    </row>
    <row r="81" spans="1:33" x14ac:dyDescent="0.2">
      <c r="A81" s="4" t="s">
        <v>111</v>
      </c>
      <c r="B81" s="4" t="s">
        <v>154</v>
      </c>
      <c r="C81" s="6">
        <v>6.87</v>
      </c>
      <c r="D81" s="6">
        <v>47.7</v>
      </c>
      <c r="E81" s="4" t="s">
        <v>86</v>
      </c>
      <c r="F81" s="4" t="s">
        <v>0</v>
      </c>
      <c r="G81" s="17" t="s">
        <v>328</v>
      </c>
      <c r="H81" s="4" t="s">
        <v>318</v>
      </c>
      <c r="I81" s="4">
        <v>8</v>
      </c>
      <c r="J81" s="19">
        <v>23.1</v>
      </c>
      <c r="K81" s="3">
        <v>1.1519999999999999</v>
      </c>
      <c r="L81" s="4" t="s">
        <v>11</v>
      </c>
      <c r="M81" s="4">
        <v>0.93585699300000003</v>
      </c>
      <c r="N81" s="2" t="s">
        <v>190</v>
      </c>
      <c r="O81" s="2" t="s">
        <v>337</v>
      </c>
      <c r="P81" s="12" t="s">
        <v>145</v>
      </c>
      <c r="Q81" s="12" t="s">
        <v>294</v>
      </c>
      <c r="R81" s="10" t="s">
        <v>264</v>
      </c>
      <c r="S81" s="5" t="s">
        <v>259</v>
      </c>
      <c r="T81" s="4" t="s">
        <v>133</v>
      </c>
      <c r="U81" s="4" t="s">
        <v>141</v>
      </c>
      <c r="V81" s="4" t="s">
        <v>265</v>
      </c>
      <c r="W81" s="3">
        <v>4</v>
      </c>
      <c r="X81" s="3">
        <v>10</v>
      </c>
      <c r="Y81" s="4">
        <v>0</v>
      </c>
      <c r="Z81" s="4" t="s">
        <v>64</v>
      </c>
      <c r="AA81" s="4" t="s">
        <v>0</v>
      </c>
      <c r="AB81" s="28" t="s">
        <v>388</v>
      </c>
      <c r="AC81" s="3">
        <v>0.41899999999999998</v>
      </c>
      <c r="AD81" s="36">
        <v>5.9446999999999998E-3</v>
      </c>
      <c r="AG81" s="36"/>
    </row>
    <row r="82" spans="1:33" x14ac:dyDescent="0.2">
      <c r="A82" s="4" t="s">
        <v>63</v>
      </c>
      <c r="B82" s="4" t="s">
        <v>154</v>
      </c>
      <c r="C82" s="6">
        <v>5.88</v>
      </c>
      <c r="D82" s="6">
        <v>47.7</v>
      </c>
      <c r="E82" s="4" t="s">
        <v>50</v>
      </c>
      <c r="F82" s="4" t="s">
        <v>0</v>
      </c>
      <c r="G82" s="17" t="s">
        <v>328</v>
      </c>
      <c r="H82" s="4" t="s">
        <v>318</v>
      </c>
      <c r="I82" s="4">
        <v>12</v>
      </c>
      <c r="J82" s="19">
        <v>37.700000000000003</v>
      </c>
      <c r="K82" s="3">
        <v>0.85899999999999999</v>
      </c>
      <c r="L82" s="4" t="s">
        <v>11</v>
      </c>
      <c r="M82" s="43">
        <v>4.7510373440000002</v>
      </c>
      <c r="N82" s="2" t="s">
        <v>190</v>
      </c>
      <c r="O82" t="s">
        <v>145</v>
      </c>
      <c r="P82" s="12" t="s">
        <v>145</v>
      </c>
      <c r="Q82" s="12" t="s">
        <v>292</v>
      </c>
      <c r="R82" s="10" t="s">
        <v>234</v>
      </c>
      <c r="S82" s="5" t="s">
        <v>257</v>
      </c>
      <c r="T82" s="4" t="s">
        <v>134</v>
      </c>
      <c r="U82" s="4" t="s">
        <v>141</v>
      </c>
      <c r="V82" s="4" t="s">
        <v>380</v>
      </c>
      <c r="W82" s="3">
        <v>2</v>
      </c>
      <c r="X82" s="3">
        <v>5</v>
      </c>
      <c r="Y82" s="4">
        <v>0</v>
      </c>
      <c r="Z82" s="4" t="s">
        <v>64</v>
      </c>
      <c r="AA82" s="4" t="s">
        <v>0</v>
      </c>
      <c r="AB82" s="28" t="s">
        <v>388</v>
      </c>
      <c r="AC82" s="3">
        <v>0.26600000000000001</v>
      </c>
      <c r="AD82" s="36">
        <v>4.8276999999999999E-3</v>
      </c>
      <c r="AG82" s="36"/>
    </row>
    <row r="83" spans="1:33" x14ac:dyDescent="0.2">
      <c r="A83" s="4" t="s">
        <v>111</v>
      </c>
      <c r="B83" s="4" t="s">
        <v>154</v>
      </c>
      <c r="C83" s="6">
        <v>6.87</v>
      </c>
      <c r="D83" s="6">
        <v>47.7</v>
      </c>
      <c r="E83" s="4" t="s">
        <v>86</v>
      </c>
      <c r="F83" s="4" t="s">
        <v>0</v>
      </c>
      <c r="G83" s="17" t="s">
        <v>328</v>
      </c>
      <c r="H83" s="4" t="s">
        <v>318</v>
      </c>
      <c r="I83" s="4">
        <v>4</v>
      </c>
      <c r="J83" s="19">
        <v>27.5</v>
      </c>
      <c r="K83" s="3">
        <v>1.1519999999999999</v>
      </c>
      <c r="L83" s="4" t="s">
        <v>11</v>
      </c>
      <c r="M83" s="4">
        <v>1.0496614</v>
      </c>
      <c r="N83" s="2" t="s">
        <v>190</v>
      </c>
      <c r="O83" s="2" t="s">
        <v>114</v>
      </c>
      <c r="P83" s="12" t="s">
        <v>145</v>
      </c>
      <c r="Q83" s="12" t="s">
        <v>294</v>
      </c>
      <c r="R83" s="10" t="s">
        <v>265</v>
      </c>
      <c r="S83" s="5" t="s">
        <v>260</v>
      </c>
      <c r="T83" s="4" t="s">
        <v>133</v>
      </c>
      <c r="U83" s="4" t="s">
        <v>141</v>
      </c>
      <c r="V83" s="4" t="s">
        <v>381</v>
      </c>
      <c r="W83" s="3">
        <v>26</v>
      </c>
      <c r="X83" s="3">
        <v>1</v>
      </c>
      <c r="Y83" s="4">
        <v>0</v>
      </c>
      <c r="Z83" s="4" t="s">
        <v>64</v>
      </c>
      <c r="AA83" s="4" t="s">
        <v>0</v>
      </c>
      <c r="AB83" s="28" t="s">
        <v>388</v>
      </c>
      <c r="AC83" s="3">
        <v>0.28299999999999997</v>
      </c>
      <c r="AD83" s="36">
        <v>4.6581000000000001E-3</v>
      </c>
      <c r="AG83" s="36"/>
    </row>
    <row r="84" spans="1:33" x14ac:dyDescent="0.2">
      <c r="A84" s="4" t="s">
        <v>111</v>
      </c>
      <c r="B84" s="4" t="s">
        <v>154</v>
      </c>
      <c r="C84" s="6">
        <v>6.87</v>
      </c>
      <c r="D84" s="6">
        <v>47.7</v>
      </c>
      <c r="E84" s="4" t="s">
        <v>86</v>
      </c>
      <c r="F84" s="4" t="s">
        <v>0</v>
      </c>
      <c r="G84" s="17" t="s">
        <v>328</v>
      </c>
      <c r="H84" s="4" t="s">
        <v>318</v>
      </c>
      <c r="I84" s="4">
        <v>12</v>
      </c>
      <c r="J84" s="19">
        <v>37.6</v>
      </c>
      <c r="K84" s="3">
        <v>1.1519999999999999</v>
      </c>
      <c r="L84" s="4" t="s">
        <v>11</v>
      </c>
      <c r="M84" s="43">
        <v>1.2371134020000001</v>
      </c>
      <c r="N84" s="2" t="s">
        <v>190</v>
      </c>
      <c r="O84" s="2" t="s">
        <v>337</v>
      </c>
      <c r="P84" s="12" t="s">
        <v>114</v>
      </c>
      <c r="Q84" s="12" t="s">
        <v>294</v>
      </c>
      <c r="R84" s="10" t="s">
        <v>265</v>
      </c>
      <c r="S84" s="5" t="s">
        <v>261</v>
      </c>
      <c r="T84" s="4" t="s">
        <v>133</v>
      </c>
      <c r="U84" s="4" t="s">
        <v>141</v>
      </c>
      <c r="V84" s="4" t="s">
        <v>382</v>
      </c>
      <c r="W84" s="3">
        <v>27</v>
      </c>
      <c r="X84" s="3">
        <v>30</v>
      </c>
      <c r="Y84" s="4">
        <v>0</v>
      </c>
      <c r="Z84" s="4" t="s">
        <v>64</v>
      </c>
      <c r="AA84" s="4" t="s">
        <v>0</v>
      </c>
      <c r="AB84" s="28" t="s">
        <v>388</v>
      </c>
      <c r="AC84" s="3">
        <v>0.30399999999999999</v>
      </c>
      <c r="AD84" s="36">
        <v>5.0866000000000001E-3</v>
      </c>
      <c r="AG84" s="36"/>
    </row>
    <row r="85" spans="1:33" x14ac:dyDescent="0.2">
      <c r="A85" s="4" t="s">
        <v>111</v>
      </c>
      <c r="B85" s="4" t="s">
        <v>154</v>
      </c>
      <c r="C85" s="6">
        <v>6.87</v>
      </c>
      <c r="D85" s="6">
        <v>47.7</v>
      </c>
      <c r="E85" s="4" t="s">
        <v>86</v>
      </c>
      <c r="F85" s="4" t="s">
        <v>0</v>
      </c>
      <c r="G85" s="17" t="s">
        <v>328</v>
      </c>
      <c r="H85" s="4" t="s">
        <v>318</v>
      </c>
      <c r="I85" s="4">
        <v>9</v>
      </c>
      <c r="J85" s="19">
        <v>24.3</v>
      </c>
      <c r="K85" s="3">
        <v>1.1519999999999999</v>
      </c>
      <c r="L85" s="4" t="s">
        <v>11</v>
      </c>
      <c r="M85" s="4">
        <v>1.650943396</v>
      </c>
      <c r="N85" s="2" t="s">
        <v>190</v>
      </c>
      <c r="O85" s="2" t="s">
        <v>114</v>
      </c>
      <c r="P85" s="12" t="s">
        <v>145</v>
      </c>
      <c r="Q85" s="12" t="s">
        <v>295</v>
      </c>
      <c r="R85" s="10" t="s">
        <v>262</v>
      </c>
      <c r="S85" s="5" t="s">
        <v>262</v>
      </c>
      <c r="T85" s="4" t="s">
        <v>0</v>
      </c>
      <c r="U85" s="4" t="s">
        <v>141</v>
      </c>
      <c r="V85" s="4" t="s">
        <v>383</v>
      </c>
      <c r="W85" s="3">
        <v>47</v>
      </c>
      <c r="X85" s="3">
        <v>0</v>
      </c>
      <c r="Y85" s="4">
        <v>0</v>
      </c>
      <c r="Z85" s="4" t="s">
        <v>64</v>
      </c>
      <c r="AA85" s="4" t="s">
        <v>0</v>
      </c>
      <c r="AB85" s="28" t="s">
        <v>388</v>
      </c>
      <c r="AC85" s="3">
        <v>0.38700000000000001</v>
      </c>
      <c r="AD85" s="36">
        <v>5.6004000000000002E-3</v>
      </c>
      <c r="AG85" s="36"/>
    </row>
    <row r="86" spans="1:33" x14ac:dyDescent="0.2">
      <c r="A86" s="4" t="s">
        <v>111</v>
      </c>
      <c r="B86" s="4" t="s">
        <v>154</v>
      </c>
      <c r="C86" s="6">
        <v>6.87</v>
      </c>
      <c r="D86" s="6">
        <v>47.7</v>
      </c>
      <c r="E86" s="4" t="s">
        <v>86</v>
      </c>
      <c r="F86" s="4" t="s">
        <v>0</v>
      </c>
      <c r="G86" s="17" t="s">
        <v>328</v>
      </c>
      <c r="H86" s="4" t="s">
        <v>318</v>
      </c>
      <c r="I86" s="4">
        <v>2</v>
      </c>
      <c r="J86" s="19">
        <v>38.5</v>
      </c>
      <c r="K86" s="3">
        <v>1.1519999999999999</v>
      </c>
      <c r="L86" s="4" t="s">
        <v>11</v>
      </c>
      <c r="M86" s="43">
        <v>1.7391304350000001</v>
      </c>
      <c r="N86" s="2" t="s">
        <v>190</v>
      </c>
      <c r="O86" s="2" t="s">
        <v>114</v>
      </c>
      <c r="P86" s="12" t="s">
        <v>145</v>
      </c>
      <c r="Q86" s="12" t="s">
        <v>295</v>
      </c>
      <c r="R86" s="10" t="s">
        <v>262</v>
      </c>
      <c r="S86" s="5" t="s">
        <v>262</v>
      </c>
      <c r="T86" s="4" t="s">
        <v>0</v>
      </c>
      <c r="U86" s="4" t="s">
        <v>141</v>
      </c>
      <c r="V86" s="4" t="s">
        <v>383</v>
      </c>
      <c r="W86" s="3">
        <v>6</v>
      </c>
      <c r="X86" s="3">
        <v>0</v>
      </c>
      <c r="Y86" s="4">
        <v>0</v>
      </c>
      <c r="Z86" s="4" t="s">
        <v>64</v>
      </c>
      <c r="AA86" s="4" t="s">
        <v>0</v>
      </c>
      <c r="AB86" s="28" t="s">
        <v>388</v>
      </c>
      <c r="AC86" s="3">
        <v>0.318</v>
      </c>
      <c r="AD86" s="36">
        <v>5.0553000000000004E-3</v>
      </c>
      <c r="AG86" s="36"/>
    </row>
    <row r="87" spans="1:33" ht="17" thickBot="1" x14ac:dyDescent="0.25">
      <c r="A87" s="4" t="s">
        <v>111</v>
      </c>
      <c r="B87" s="4" t="s">
        <v>154</v>
      </c>
      <c r="C87" s="6">
        <v>6.87</v>
      </c>
      <c r="D87" s="6">
        <v>47.7</v>
      </c>
      <c r="E87" s="4" t="s">
        <v>86</v>
      </c>
      <c r="F87" s="4" t="s">
        <v>0</v>
      </c>
      <c r="G87" s="17" t="s">
        <v>328</v>
      </c>
      <c r="H87" s="4" t="s">
        <v>318</v>
      </c>
      <c r="I87" s="4">
        <v>4</v>
      </c>
      <c r="J87" s="19">
        <v>23</v>
      </c>
      <c r="K87" s="3">
        <v>1.1519999999999999</v>
      </c>
      <c r="L87" s="4" t="s">
        <v>11</v>
      </c>
      <c r="M87" s="44">
        <v>1.3480392160000001</v>
      </c>
      <c r="N87" s="2" t="s">
        <v>190</v>
      </c>
      <c r="O87" s="2" t="s">
        <v>145</v>
      </c>
      <c r="P87" s="12" t="s">
        <v>145</v>
      </c>
      <c r="Q87" s="12" t="s">
        <v>294</v>
      </c>
      <c r="R87" s="10" t="s">
        <v>266</v>
      </c>
      <c r="S87" s="5" t="s">
        <v>263</v>
      </c>
      <c r="T87" s="4" t="s">
        <v>0</v>
      </c>
      <c r="U87" s="4" t="s">
        <v>141</v>
      </c>
      <c r="V87" s="4" t="s">
        <v>382</v>
      </c>
      <c r="W87" s="3">
        <v>12</v>
      </c>
      <c r="X87" s="3">
        <v>2</v>
      </c>
      <c r="Y87" s="4">
        <v>0</v>
      </c>
      <c r="Z87" s="4" t="s">
        <v>64</v>
      </c>
      <c r="AA87" s="4" t="s">
        <v>0</v>
      </c>
      <c r="AB87" s="28" t="s">
        <v>388</v>
      </c>
      <c r="AC87" s="3">
        <v>0.26500000000000001</v>
      </c>
      <c r="AD87" s="36">
        <v>4.7553999999999999E-3</v>
      </c>
      <c r="AG87" s="36"/>
    </row>
    <row r="88" spans="1:33" x14ac:dyDescent="0.2">
      <c r="AG88" s="3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DAB9-315A-6C43-BDAE-FD5DEC9638FA}">
  <dimension ref="A1:S88"/>
  <sheetViews>
    <sheetView topLeftCell="A40" zoomScaleNormal="100" workbookViewId="0">
      <selection activeCell="A51" sqref="A51"/>
    </sheetView>
  </sheetViews>
  <sheetFormatPr baseColWidth="10" defaultRowHeight="16" x14ac:dyDescent="0.2"/>
  <cols>
    <col min="1" max="1" width="70.6640625" bestFit="1" customWidth="1"/>
    <col min="2" max="2" width="25.5" customWidth="1"/>
    <col min="3" max="3" width="29" bestFit="1" customWidth="1"/>
    <col min="4" max="4" width="56.83203125" bestFit="1" customWidth="1"/>
    <col min="5" max="5" width="24.1640625" bestFit="1" customWidth="1"/>
    <col min="6" max="6" width="33.83203125" bestFit="1" customWidth="1"/>
    <col min="7" max="7" width="41.6640625" customWidth="1"/>
    <col min="8" max="8" width="33.83203125" bestFit="1" customWidth="1"/>
    <col min="9" max="9" width="17.83203125" customWidth="1"/>
    <col min="10" max="10" width="27.83203125" customWidth="1"/>
    <col min="11" max="11" width="33.6640625" bestFit="1" customWidth="1"/>
    <col min="12" max="12" width="25.5" customWidth="1"/>
    <col min="13" max="13" width="39.5" customWidth="1"/>
    <col min="14" max="14" width="32.1640625" customWidth="1"/>
    <col min="15" max="15" width="27.83203125" customWidth="1"/>
  </cols>
  <sheetData>
    <row r="1" spans="1:19" ht="19" x14ac:dyDescent="0.2">
      <c r="A1" s="40" t="s">
        <v>180</v>
      </c>
      <c r="B1" s="41" t="s">
        <v>160</v>
      </c>
      <c r="C1" s="40" t="s">
        <v>177</v>
      </c>
      <c r="D1" s="40" t="s">
        <v>303</v>
      </c>
      <c r="E1" s="41" t="s">
        <v>394</v>
      </c>
      <c r="F1" s="40" t="s">
        <v>183</v>
      </c>
      <c r="G1" s="41" t="s">
        <v>420</v>
      </c>
      <c r="H1" s="40" t="s">
        <v>196</v>
      </c>
      <c r="I1" s="41" t="s">
        <v>421</v>
      </c>
      <c r="J1" s="40" t="s">
        <v>332</v>
      </c>
      <c r="K1" s="41" t="s">
        <v>338</v>
      </c>
      <c r="L1" s="41" t="s">
        <v>285</v>
      </c>
      <c r="M1" s="41" t="s">
        <v>333</v>
      </c>
      <c r="N1" s="40" t="s">
        <v>390</v>
      </c>
      <c r="O1" s="27" t="s">
        <v>413</v>
      </c>
      <c r="P1" s="27" t="s">
        <v>418</v>
      </c>
    </row>
    <row r="2" spans="1:19" x14ac:dyDescent="0.2">
      <c r="A2" s="4" t="s">
        <v>16</v>
      </c>
      <c r="B2" s="6">
        <v>6.87</v>
      </c>
      <c r="C2" s="4" t="s">
        <v>28</v>
      </c>
      <c r="D2" s="17" t="s">
        <v>324</v>
      </c>
      <c r="E2" s="5" t="s">
        <v>15</v>
      </c>
      <c r="F2" s="19">
        <v>20.7</v>
      </c>
      <c r="G2" s="43">
        <v>1.6857142860000001</v>
      </c>
      <c r="H2" s="3" t="s">
        <v>145</v>
      </c>
      <c r="I2" s="5" t="s">
        <v>200</v>
      </c>
      <c r="J2" s="4" t="s">
        <v>272</v>
      </c>
      <c r="K2" s="4" t="s">
        <v>341</v>
      </c>
      <c r="L2" s="7">
        <v>0</v>
      </c>
      <c r="M2" s="4">
        <v>0</v>
      </c>
      <c r="N2" s="4" t="s">
        <v>0</v>
      </c>
      <c r="O2" s="3">
        <v>0.122</v>
      </c>
      <c r="P2" s="36">
        <v>3.7550999999999999E-3</v>
      </c>
      <c r="S2" s="36"/>
    </row>
    <row r="3" spans="1:19" x14ac:dyDescent="0.2">
      <c r="A3" s="4" t="s">
        <v>16</v>
      </c>
      <c r="B3" s="6">
        <v>6.87</v>
      </c>
      <c r="C3" s="4" t="s">
        <v>28</v>
      </c>
      <c r="D3" s="17" t="s">
        <v>324</v>
      </c>
      <c r="E3" s="5" t="s">
        <v>15</v>
      </c>
      <c r="F3" s="19">
        <v>27.1</v>
      </c>
      <c r="G3" s="4">
        <v>1.7413793099999999</v>
      </c>
      <c r="H3" s="3" t="s">
        <v>145</v>
      </c>
      <c r="I3" s="5" t="s">
        <v>201</v>
      </c>
      <c r="J3" s="4" t="s">
        <v>272</v>
      </c>
      <c r="K3" s="4" t="s">
        <v>342</v>
      </c>
      <c r="L3" s="7">
        <v>0</v>
      </c>
      <c r="M3" s="4">
        <v>0</v>
      </c>
      <c r="N3" s="4" t="s">
        <v>0</v>
      </c>
      <c r="O3" s="3">
        <v>0.184</v>
      </c>
      <c r="P3" s="36">
        <v>4.3E-3</v>
      </c>
      <c r="S3" s="36"/>
    </row>
    <row r="4" spans="1:19" x14ac:dyDescent="0.2">
      <c r="A4" s="4" t="s">
        <v>16</v>
      </c>
      <c r="B4" s="6">
        <v>6.87</v>
      </c>
      <c r="C4" s="4" t="s">
        <v>28</v>
      </c>
      <c r="D4" s="17" t="s">
        <v>324</v>
      </c>
      <c r="E4" s="5" t="s">
        <v>15</v>
      </c>
      <c r="F4" s="19">
        <v>26</v>
      </c>
      <c r="G4" s="43">
        <v>1.4328358210000001</v>
      </c>
      <c r="H4" s="3" t="s">
        <v>145</v>
      </c>
      <c r="I4" s="5" t="s">
        <v>200</v>
      </c>
      <c r="J4" s="4" t="s">
        <v>272</v>
      </c>
      <c r="K4" s="4" t="s">
        <v>341</v>
      </c>
      <c r="L4" s="7">
        <v>0</v>
      </c>
      <c r="M4" s="4">
        <v>0</v>
      </c>
      <c r="N4" s="4" t="s">
        <v>0</v>
      </c>
      <c r="O4" s="3">
        <v>0.13900000000000001</v>
      </c>
      <c r="P4" s="36">
        <v>3.6773999999999999E-3</v>
      </c>
      <c r="S4" s="36"/>
    </row>
    <row r="5" spans="1:19" x14ac:dyDescent="0.2">
      <c r="A5" s="4" t="s">
        <v>4</v>
      </c>
      <c r="B5" s="6">
        <v>6.8</v>
      </c>
      <c r="C5" s="4" t="s">
        <v>28</v>
      </c>
      <c r="D5" s="17" t="s">
        <v>324</v>
      </c>
      <c r="E5" s="4" t="s">
        <v>306</v>
      </c>
      <c r="F5" s="19">
        <v>34.799999999999997</v>
      </c>
      <c r="G5" s="4">
        <v>1.434782609</v>
      </c>
      <c r="H5" s="3" t="s">
        <v>145</v>
      </c>
      <c r="I5" s="5" t="s">
        <v>203</v>
      </c>
      <c r="J5" s="4" t="s">
        <v>272</v>
      </c>
      <c r="K5" s="4" t="s">
        <v>343</v>
      </c>
      <c r="L5" s="7">
        <v>0</v>
      </c>
      <c r="M5" s="4">
        <v>0</v>
      </c>
      <c r="N5" s="4" t="s">
        <v>0</v>
      </c>
      <c r="O5" s="3">
        <v>0.152</v>
      </c>
      <c r="P5" s="36">
        <v>3.8926999999999998E-3</v>
      </c>
      <c r="S5" s="36"/>
    </row>
    <row r="6" spans="1:19" x14ac:dyDescent="0.2">
      <c r="A6" s="4" t="s">
        <v>16</v>
      </c>
      <c r="B6" s="6">
        <v>6.87</v>
      </c>
      <c r="C6" s="4" t="s">
        <v>28</v>
      </c>
      <c r="D6" s="17" t="s">
        <v>324</v>
      </c>
      <c r="E6" s="5" t="s">
        <v>15</v>
      </c>
      <c r="F6" s="19">
        <v>13.4</v>
      </c>
      <c r="G6" s="43">
        <v>1.0874999999999999</v>
      </c>
      <c r="H6" s="3" t="s">
        <v>145</v>
      </c>
      <c r="I6" s="4" t="s">
        <v>204</v>
      </c>
      <c r="J6" s="4" t="s">
        <v>272</v>
      </c>
      <c r="K6" s="4" t="s">
        <v>343</v>
      </c>
      <c r="L6" s="7">
        <v>0</v>
      </c>
      <c r="M6" s="4">
        <v>0</v>
      </c>
      <c r="N6" s="4" t="s">
        <v>0</v>
      </c>
      <c r="O6" s="3">
        <v>0.13700000000000001</v>
      </c>
      <c r="P6" s="36">
        <v>3.8222999999999998E-3</v>
      </c>
      <c r="S6" s="36"/>
    </row>
    <row r="7" spans="1:19" x14ac:dyDescent="0.2">
      <c r="A7" s="4" t="s">
        <v>16</v>
      </c>
      <c r="B7" s="6">
        <v>6.87</v>
      </c>
      <c r="C7" s="4" t="s">
        <v>28</v>
      </c>
      <c r="D7" s="17" t="s">
        <v>324</v>
      </c>
      <c r="E7" s="4" t="s">
        <v>307</v>
      </c>
      <c r="F7" s="19">
        <v>24</v>
      </c>
      <c r="G7" s="4">
        <v>1.9092331769999999</v>
      </c>
      <c r="H7" s="3" t="s">
        <v>145</v>
      </c>
      <c r="I7" s="4" t="s">
        <v>205</v>
      </c>
      <c r="J7" s="4" t="s">
        <v>272</v>
      </c>
      <c r="K7" s="4" t="s">
        <v>344</v>
      </c>
      <c r="L7" s="7">
        <v>0</v>
      </c>
      <c r="M7" s="4">
        <v>0</v>
      </c>
      <c r="N7" s="4" t="s">
        <v>0</v>
      </c>
      <c r="O7" s="3">
        <v>0.23699999999999999</v>
      </c>
      <c r="P7" s="36">
        <v>4.6027999999999998E-3</v>
      </c>
      <c r="S7" s="36"/>
    </row>
    <row r="8" spans="1:19" x14ac:dyDescent="0.2">
      <c r="A8" s="4" t="s">
        <v>4</v>
      </c>
      <c r="B8" s="6">
        <v>6.8</v>
      </c>
      <c r="C8" s="4" t="s">
        <v>28</v>
      </c>
      <c r="D8" s="17" t="s">
        <v>324</v>
      </c>
      <c r="E8" s="4" t="s">
        <v>306</v>
      </c>
      <c r="F8" s="19">
        <v>24.1</v>
      </c>
      <c r="G8" s="43">
        <v>1.363636364</v>
      </c>
      <c r="H8" s="3" t="s">
        <v>145</v>
      </c>
      <c r="I8" s="4" t="s">
        <v>207</v>
      </c>
      <c r="J8" s="4" t="s">
        <v>273</v>
      </c>
      <c r="K8" s="4" t="s">
        <v>345</v>
      </c>
      <c r="L8" s="7">
        <v>0</v>
      </c>
      <c r="M8" s="4">
        <v>0</v>
      </c>
      <c r="N8" s="4" t="s">
        <v>0</v>
      </c>
      <c r="O8" s="3">
        <v>0.26300000000000001</v>
      </c>
      <c r="P8" s="36">
        <v>4.5396999999999998E-3</v>
      </c>
      <c r="S8" s="36"/>
    </row>
    <row r="9" spans="1:19" x14ac:dyDescent="0.2">
      <c r="A9" s="4" t="s">
        <v>4</v>
      </c>
      <c r="B9" s="6">
        <v>6.8</v>
      </c>
      <c r="C9" s="4" t="s">
        <v>28</v>
      </c>
      <c r="D9" s="17" t="s">
        <v>324</v>
      </c>
      <c r="E9" s="5" t="s">
        <v>15</v>
      </c>
      <c r="F9" s="19">
        <v>16.8</v>
      </c>
      <c r="G9" s="4">
        <v>1.1478260870000001</v>
      </c>
      <c r="H9" s="3" t="s">
        <v>145</v>
      </c>
      <c r="I9" s="4" t="s">
        <v>208</v>
      </c>
      <c r="J9" s="4" t="s">
        <v>273</v>
      </c>
      <c r="K9" s="4" t="s">
        <v>345</v>
      </c>
      <c r="L9" s="7">
        <v>0</v>
      </c>
      <c r="M9" s="4">
        <v>0</v>
      </c>
      <c r="N9" s="4" t="s">
        <v>0</v>
      </c>
      <c r="O9" s="3">
        <v>0.21</v>
      </c>
      <c r="P9" s="36">
        <v>4.2059000000000003E-3</v>
      </c>
      <c r="S9" s="36"/>
    </row>
    <row r="10" spans="1:19" x14ac:dyDescent="0.2">
      <c r="A10" s="4" t="s">
        <v>16</v>
      </c>
      <c r="B10" s="6">
        <v>6.87</v>
      </c>
      <c r="C10" s="4" t="s">
        <v>44</v>
      </c>
      <c r="D10" s="17" t="s">
        <v>325</v>
      </c>
      <c r="E10" s="4" t="s">
        <v>308</v>
      </c>
      <c r="F10" s="19">
        <v>24.2</v>
      </c>
      <c r="G10" s="43">
        <v>2.5666666669999998</v>
      </c>
      <c r="H10" s="3" t="s">
        <v>145</v>
      </c>
      <c r="I10" s="5" t="s">
        <v>210</v>
      </c>
      <c r="J10" s="4" t="s">
        <v>272</v>
      </c>
      <c r="K10" s="4" t="s">
        <v>346</v>
      </c>
      <c r="L10" s="7">
        <v>3</v>
      </c>
      <c r="M10" s="4">
        <v>0</v>
      </c>
      <c r="N10" s="4" t="s">
        <v>0</v>
      </c>
      <c r="O10" s="3">
        <v>0.193</v>
      </c>
      <c r="P10" s="36">
        <v>4.3933000000000002E-3</v>
      </c>
      <c r="S10" s="36"/>
    </row>
    <row r="11" spans="1:19" x14ac:dyDescent="0.2">
      <c r="A11" s="4" t="s">
        <v>16</v>
      </c>
      <c r="B11" s="6">
        <v>6.87</v>
      </c>
      <c r="C11" s="4" t="s">
        <v>50</v>
      </c>
      <c r="D11" s="17" t="s">
        <v>326</v>
      </c>
      <c r="E11" s="4" t="s">
        <v>29</v>
      </c>
      <c r="F11" s="19">
        <v>20.3</v>
      </c>
      <c r="G11" s="4">
        <v>2.3684210530000001</v>
      </c>
      <c r="H11" s="3" t="s">
        <v>145</v>
      </c>
      <c r="I11" s="5" t="s">
        <v>210</v>
      </c>
      <c r="J11" s="4" t="s">
        <v>272</v>
      </c>
      <c r="K11" s="4" t="s">
        <v>346</v>
      </c>
      <c r="L11" s="7">
        <v>3</v>
      </c>
      <c r="M11" s="4">
        <v>0</v>
      </c>
      <c r="N11" s="4" t="s">
        <v>0</v>
      </c>
      <c r="O11" s="3">
        <v>0.23899999999999999</v>
      </c>
      <c r="P11" s="36">
        <v>4.5821999999999998E-3</v>
      </c>
      <c r="S11" s="36"/>
    </row>
    <row r="12" spans="1:19" x14ac:dyDescent="0.2">
      <c r="A12" s="4" t="s">
        <v>16</v>
      </c>
      <c r="B12" s="6">
        <v>6.87</v>
      </c>
      <c r="C12" s="4" t="s">
        <v>28</v>
      </c>
      <c r="D12" s="17" t="s">
        <v>324</v>
      </c>
      <c r="E12" s="5" t="s">
        <v>15</v>
      </c>
      <c r="F12" s="19">
        <v>17.2</v>
      </c>
      <c r="G12" s="43">
        <v>0.96886362000000004</v>
      </c>
      <c r="H12" s="3" t="s">
        <v>145</v>
      </c>
      <c r="I12" s="4" t="s">
        <v>204</v>
      </c>
      <c r="J12" s="4" t="s">
        <v>272</v>
      </c>
      <c r="K12" s="4" t="s">
        <v>347</v>
      </c>
      <c r="L12" s="7">
        <v>0</v>
      </c>
      <c r="M12" s="4">
        <v>1</v>
      </c>
      <c r="N12" s="4" t="s">
        <v>0</v>
      </c>
      <c r="O12" s="3">
        <v>0.11899999999999999</v>
      </c>
      <c r="P12" s="36">
        <v>3.4775000000000001E-3</v>
      </c>
      <c r="S12" s="36"/>
    </row>
    <row r="13" spans="1:19" x14ac:dyDescent="0.2">
      <c r="A13" s="4" t="s">
        <v>16</v>
      </c>
      <c r="B13" s="6">
        <v>6.87</v>
      </c>
      <c r="C13" s="4" t="s">
        <v>28</v>
      </c>
      <c r="D13" s="17" t="s">
        <v>324</v>
      </c>
      <c r="E13" s="5" t="s">
        <v>15</v>
      </c>
      <c r="F13" s="19">
        <v>19.7</v>
      </c>
      <c r="G13" s="4">
        <v>1.25</v>
      </c>
      <c r="H13" s="3" t="s">
        <v>145</v>
      </c>
      <c r="I13" s="4" t="s">
        <v>201</v>
      </c>
      <c r="J13" s="4" t="s">
        <v>272</v>
      </c>
      <c r="K13" s="4" t="s">
        <v>342</v>
      </c>
      <c r="L13" s="7">
        <v>0</v>
      </c>
      <c r="M13" s="4">
        <v>0</v>
      </c>
      <c r="N13" s="4" t="s">
        <v>0</v>
      </c>
      <c r="O13" s="3">
        <v>0.13600000000000001</v>
      </c>
      <c r="P13" s="36">
        <v>3.7071999999999999E-3</v>
      </c>
      <c r="S13" s="36"/>
    </row>
    <row r="14" spans="1:19" x14ac:dyDescent="0.2">
      <c r="A14" s="4" t="s">
        <v>16</v>
      </c>
      <c r="B14" s="6">
        <v>6.87</v>
      </c>
      <c r="C14" s="4" t="s">
        <v>28</v>
      </c>
      <c r="D14" s="17" t="s">
        <v>324</v>
      </c>
      <c r="E14" s="5" t="s">
        <v>15</v>
      </c>
      <c r="F14" s="19">
        <v>24.8</v>
      </c>
      <c r="G14" s="43">
        <v>1.5625</v>
      </c>
      <c r="H14" s="3" t="s">
        <v>145</v>
      </c>
      <c r="I14" s="4" t="s">
        <v>201</v>
      </c>
      <c r="J14" s="4" t="s">
        <v>272</v>
      </c>
      <c r="K14" s="4" t="s">
        <v>342</v>
      </c>
      <c r="L14" s="7">
        <v>0</v>
      </c>
      <c r="M14" s="4">
        <v>0</v>
      </c>
      <c r="N14" s="4" t="s">
        <v>0</v>
      </c>
      <c r="O14" s="3">
        <v>0.13300000000000001</v>
      </c>
      <c r="P14" s="36">
        <v>3.8478000000000002E-3</v>
      </c>
      <c r="S14" s="36"/>
    </row>
    <row r="15" spans="1:19" x14ac:dyDescent="0.2">
      <c r="A15" s="4" t="s">
        <v>16</v>
      </c>
      <c r="B15" s="6">
        <v>6.87</v>
      </c>
      <c r="C15" s="4" t="s">
        <v>50</v>
      </c>
      <c r="D15" s="17" t="s">
        <v>327</v>
      </c>
      <c r="E15" s="5" t="s">
        <v>310</v>
      </c>
      <c r="F15" s="19">
        <v>26.4</v>
      </c>
      <c r="G15" s="4">
        <v>1.523809524</v>
      </c>
      <c r="H15" s="3" t="s">
        <v>145</v>
      </c>
      <c r="I15" s="4" t="s">
        <v>211</v>
      </c>
      <c r="J15" s="4" t="s">
        <v>272</v>
      </c>
      <c r="K15" s="4" t="s">
        <v>348</v>
      </c>
      <c r="L15" s="7">
        <v>0</v>
      </c>
      <c r="M15" s="4">
        <v>0</v>
      </c>
      <c r="N15" s="4" t="s">
        <v>0</v>
      </c>
      <c r="O15" s="3">
        <v>0.214</v>
      </c>
      <c r="P15" s="36">
        <v>4.3308000000000001E-3</v>
      </c>
      <c r="S15" s="36"/>
    </row>
    <row r="16" spans="1:19" x14ac:dyDescent="0.2">
      <c r="A16" s="4" t="s">
        <v>16</v>
      </c>
      <c r="B16" s="6">
        <v>6.87</v>
      </c>
      <c r="C16" s="4" t="s">
        <v>50</v>
      </c>
      <c r="D16" s="17" t="s">
        <v>325</v>
      </c>
      <c r="E16" s="4" t="s">
        <v>309</v>
      </c>
      <c r="F16" s="19">
        <v>17.5</v>
      </c>
      <c r="G16" s="43">
        <v>1.564516129</v>
      </c>
      <c r="H16" s="3" t="s">
        <v>145</v>
      </c>
      <c r="I16" s="4" t="s">
        <v>211</v>
      </c>
      <c r="J16" s="4" t="s">
        <v>272</v>
      </c>
      <c r="K16" s="4" t="s">
        <v>348</v>
      </c>
      <c r="L16" s="7">
        <v>0</v>
      </c>
      <c r="M16" s="4">
        <v>0</v>
      </c>
      <c r="N16" s="4" t="s">
        <v>0</v>
      </c>
      <c r="O16" s="3">
        <v>0.13800000000000001</v>
      </c>
      <c r="P16" s="36">
        <v>3.9824999999999999E-3</v>
      </c>
      <c r="S16" s="36"/>
    </row>
    <row r="17" spans="1:19" x14ac:dyDescent="0.2">
      <c r="A17" s="4" t="s">
        <v>16</v>
      </c>
      <c r="B17" s="6">
        <v>6.87</v>
      </c>
      <c r="C17" s="4" t="s">
        <v>50</v>
      </c>
      <c r="D17" s="17" t="s">
        <v>324</v>
      </c>
      <c r="E17" s="5" t="s">
        <v>15</v>
      </c>
      <c r="F17" s="19">
        <v>6.5</v>
      </c>
      <c r="G17" s="4">
        <v>1.6666666670000001</v>
      </c>
      <c r="H17" s="3" t="s">
        <v>145</v>
      </c>
      <c r="I17" s="4" t="s">
        <v>211</v>
      </c>
      <c r="J17" s="4" t="s">
        <v>272</v>
      </c>
      <c r="K17" s="4" t="s">
        <v>349</v>
      </c>
      <c r="L17" s="7">
        <v>0</v>
      </c>
      <c r="M17" s="4">
        <v>0</v>
      </c>
      <c r="N17" s="4" t="s">
        <v>0</v>
      </c>
      <c r="O17" s="3">
        <v>0.129</v>
      </c>
      <c r="P17" s="36">
        <v>3.9747000000000003E-3</v>
      </c>
      <c r="S17" s="36"/>
    </row>
    <row r="18" spans="1:19" x14ac:dyDescent="0.2">
      <c r="A18" s="4" t="s">
        <v>16</v>
      </c>
      <c r="B18" s="6">
        <v>6.87</v>
      </c>
      <c r="C18" s="4" t="s">
        <v>28</v>
      </c>
      <c r="D18" s="17" t="s">
        <v>324</v>
      </c>
      <c r="E18" s="5" t="s">
        <v>15</v>
      </c>
      <c r="F18" s="19">
        <v>3.6</v>
      </c>
      <c r="G18" s="43">
        <v>1.387096774</v>
      </c>
      <c r="H18" s="3" t="s">
        <v>145</v>
      </c>
      <c r="I18" s="4" t="s">
        <v>201</v>
      </c>
      <c r="J18" s="4" t="s">
        <v>272</v>
      </c>
      <c r="K18" s="4" t="s">
        <v>349</v>
      </c>
      <c r="L18" s="7">
        <v>0</v>
      </c>
      <c r="M18" s="4">
        <v>0</v>
      </c>
      <c r="N18" s="4" t="s">
        <v>0</v>
      </c>
      <c r="O18" s="3">
        <v>9.0999999999999998E-2</v>
      </c>
      <c r="P18" s="36">
        <v>3.4876E-3</v>
      </c>
      <c r="S18" s="36"/>
    </row>
    <row r="19" spans="1:19" x14ac:dyDescent="0.2">
      <c r="A19" s="4" t="s">
        <v>16</v>
      </c>
      <c r="B19" s="6">
        <v>6.87</v>
      </c>
      <c r="C19" s="4" t="s">
        <v>50</v>
      </c>
      <c r="D19" s="17" t="s">
        <v>324</v>
      </c>
      <c r="E19" s="4" t="s">
        <v>312</v>
      </c>
      <c r="F19" s="19">
        <v>35.299999999999997</v>
      </c>
      <c r="G19" s="4">
        <v>1.836065574</v>
      </c>
      <c r="H19" s="3" t="s">
        <v>145</v>
      </c>
      <c r="I19" s="4" t="s">
        <v>211</v>
      </c>
      <c r="J19" s="4" t="s">
        <v>273</v>
      </c>
      <c r="K19" s="4" t="s">
        <v>350</v>
      </c>
      <c r="L19" s="7">
        <v>0</v>
      </c>
      <c r="M19" s="4">
        <v>0</v>
      </c>
      <c r="N19" s="4" t="s">
        <v>0</v>
      </c>
      <c r="O19" s="3">
        <v>0.224</v>
      </c>
      <c r="P19" s="36">
        <v>4.1821999999999996E-3</v>
      </c>
      <c r="S19" s="36"/>
    </row>
    <row r="20" spans="1:19" x14ac:dyDescent="0.2">
      <c r="A20" s="4" t="s">
        <v>16</v>
      </c>
      <c r="B20" s="6">
        <v>6.87</v>
      </c>
      <c r="C20" s="4" t="s">
        <v>50</v>
      </c>
      <c r="D20" s="17" t="s">
        <v>324</v>
      </c>
      <c r="E20" s="4" t="s">
        <v>314</v>
      </c>
      <c r="F20" s="19">
        <v>25.9</v>
      </c>
      <c r="G20" s="43">
        <v>1.4852941180000001</v>
      </c>
      <c r="H20" s="3" t="s">
        <v>145</v>
      </c>
      <c r="I20" s="4" t="s">
        <v>211</v>
      </c>
      <c r="J20" s="4" t="s">
        <v>273</v>
      </c>
      <c r="K20" s="4" t="s">
        <v>350</v>
      </c>
      <c r="L20" s="7">
        <v>0</v>
      </c>
      <c r="M20" s="4">
        <v>0</v>
      </c>
      <c r="N20" s="4" t="s">
        <v>0</v>
      </c>
      <c r="O20" s="3">
        <v>0.13400000000000001</v>
      </c>
      <c r="P20" s="36">
        <v>3.7602999999999998E-3</v>
      </c>
      <c r="S20" s="36"/>
    </row>
    <row r="21" spans="1:19" x14ac:dyDescent="0.2">
      <c r="A21" s="4" t="s">
        <v>16</v>
      </c>
      <c r="B21" s="6">
        <v>6.87</v>
      </c>
      <c r="C21" s="4" t="s">
        <v>50</v>
      </c>
      <c r="D21" s="17" t="s">
        <v>325</v>
      </c>
      <c r="E21" s="4" t="s">
        <v>308</v>
      </c>
      <c r="F21" s="19">
        <v>17</v>
      </c>
      <c r="G21" s="4">
        <v>2.5438596489999998</v>
      </c>
      <c r="H21" s="3" t="s">
        <v>145</v>
      </c>
      <c r="I21" s="5" t="s">
        <v>210</v>
      </c>
      <c r="J21" s="4" t="s">
        <v>272</v>
      </c>
      <c r="K21" s="4" t="s">
        <v>351</v>
      </c>
      <c r="L21" s="7">
        <v>3</v>
      </c>
      <c r="M21" s="4">
        <v>0</v>
      </c>
      <c r="N21" s="4" t="s">
        <v>0</v>
      </c>
      <c r="O21" s="3">
        <v>0.30199999999999999</v>
      </c>
      <c r="P21" s="36">
        <v>5.0993000000000002E-3</v>
      </c>
      <c r="S21" s="36"/>
    </row>
    <row r="22" spans="1:19" x14ac:dyDescent="0.2">
      <c r="A22" s="4" t="s">
        <v>16</v>
      </c>
      <c r="B22" s="6">
        <v>6.87</v>
      </c>
      <c r="C22" s="4" t="s">
        <v>50</v>
      </c>
      <c r="D22" s="17" t="s">
        <v>325</v>
      </c>
      <c r="E22" s="4" t="s">
        <v>308</v>
      </c>
      <c r="F22" s="19">
        <v>21</v>
      </c>
      <c r="G22" s="43">
        <v>1.8135593219999999</v>
      </c>
      <c r="H22" s="3" t="s">
        <v>145</v>
      </c>
      <c r="I22" s="4" t="s">
        <v>211</v>
      </c>
      <c r="J22" s="4" t="s">
        <v>272</v>
      </c>
      <c r="K22" s="4" t="s">
        <v>351</v>
      </c>
      <c r="L22" s="7">
        <v>0</v>
      </c>
      <c r="M22" s="4">
        <v>0</v>
      </c>
      <c r="N22" s="4" t="s">
        <v>0</v>
      </c>
      <c r="O22" s="3">
        <v>0.30299999999999999</v>
      </c>
      <c r="P22" s="36">
        <v>5.0312000000000004E-3</v>
      </c>
      <c r="S22" s="36"/>
    </row>
    <row r="23" spans="1:19" x14ac:dyDescent="0.2">
      <c r="A23" s="4" t="s">
        <v>16</v>
      </c>
      <c r="B23" s="6">
        <v>6.87</v>
      </c>
      <c r="C23" s="4" t="s">
        <v>28</v>
      </c>
      <c r="D23" s="17" t="s">
        <v>324</v>
      </c>
      <c r="E23" s="4" t="s">
        <v>304</v>
      </c>
      <c r="F23" s="19">
        <v>11.5</v>
      </c>
      <c r="G23" s="4">
        <v>1.525641026</v>
      </c>
      <c r="H23" s="3" t="s">
        <v>145</v>
      </c>
      <c r="I23" s="5" t="s">
        <v>201</v>
      </c>
      <c r="J23" s="4" t="s">
        <v>272</v>
      </c>
      <c r="K23" s="4" t="s">
        <v>342</v>
      </c>
      <c r="L23" s="7">
        <v>0</v>
      </c>
      <c r="M23" s="4">
        <v>0</v>
      </c>
      <c r="N23" s="4" t="s">
        <v>0</v>
      </c>
      <c r="O23" s="3">
        <v>0.26800000000000002</v>
      </c>
      <c r="P23" s="36">
        <v>4.8650000000000004E-3</v>
      </c>
      <c r="S23" s="36"/>
    </row>
    <row r="24" spans="1:19" x14ac:dyDescent="0.2">
      <c r="A24" s="4" t="s">
        <v>4</v>
      </c>
      <c r="B24" s="6">
        <v>6.8</v>
      </c>
      <c r="C24" s="4" t="s">
        <v>28</v>
      </c>
      <c r="D24" s="17" t="s">
        <v>325</v>
      </c>
      <c r="E24" s="4" t="s">
        <v>15</v>
      </c>
      <c r="F24" s="19">
        <v>38.6</v>
      </c>
      <c r="G24" s="43">
        <v>1.4456521739999999</v>
      </c>
      <c r="H24" s="3" t="s">
        <v>145</v>
      </c>
      <c r="I24" s="4" t="s">
        <v>202</v>
      </c>
      <c r="J24" s="4" t="s">
        <v>272</v>
      </c>
      <c r="K24" s="4" t="s">
        <v>341</v>
      </c>
      <c r="L24" s="7">
        <v>0</v>
      </c>
      <c r="M24" s="4">
        <v>0</v>
      </c>
      <c r="N24" s="4" t="s">
        <v>0</v>
      </c>
      <c r="O24" s="3">
        <v>0.151</v>
      </c>
      <c r="P24" s="36">
        <v>4.0926000000000001E-3</v>
      </c>
      <c r="S24" s="36"/>
    </row>
    <row r="25" spans="1:19" x14ac:dyDescent="0.2">
      <c r="A25" s="4" t="s">
        <v>4</v>
      </c>
      <c r="B25" s="6">
        <v>6.8</v>
      </c>
      <c r="C25" s="4" t="s">
        <v>28</v>
      </c>
      <c r="D25" s="17" t="s">
        <v>325</v>
      </c>
      <c r="E25" s="4" t="s">
        <v>308</v>
      </c>
      <c r="F25" s="19">
        <v>16.7</v>
      </c>
      <c r="G25" s="4">
        <v>1.1000000000000001</v>
      </c>
      <c r="H25" s="3" t="s">
        <v>145</v>
      </c>
      <c r="I25" s="4" t="s">
        <v>208</v>
      </c>
      <c r="J25" s="4" t="s">
        <v>272</v>
      </c>
      <c r="K25" s="4" t="s">
        <v>352</v>
      </c>
      <c r="L25" s="7">
        <v>0</v>
      </c>
      <c r="M25" s="4">
        <v>0</v>
      </c>
      <c r="N25" s="4" t="s">
        <v>0</v>
      </c>
      <c r="O25" s="3">
        <v>0.32200000000000001</v>
      </c>
      <c r="P25" s="36">
        <v>5.2226E-3</v>
      </c>
      <c r="S25" s="36"/>
    </row>
    <row r="26" spans="1:19" x14ac:dyDescent="0.2">
      <c r="A26" s="4" t="s">
        <v>4</v>
      </c>
      <c r="B26" s="6">
        <v>6.87</v>
      </c>
      <c r="C26" s="4" t="s">
        <v>28</v>
      </c>
      <c r="D26" s="17" t="s">
        <v>325</v>
      </c>
      <c r="E26" s="4" t="s">
        <v>308</v>
      </c>
      <c r="F26" s="19">
        <v>16.7</v>
      </c>
      <c r="G26" s="43">
        <v>1.414634146</v>
      </c>
      <c r="H26" s="3" t="s">
        <v>114</v>
      </c>
      <c r="I26" s="5" t="s">
        <v>212</v>
      </c>
      <c r="J26" s="4" t="s">
        <v>274</v>
      </c>
      <c r="K26" s="4" t="s">
        <v>353</v>
      </c>
      <c r="L26" s="7">
        <v>2</v>
      </c>
      <c r="M26" s="4">
        <v>0</v>
      </c>
      <c r="N26" s="4" t="s">
        <v>0</v>
      </c>
      <c r="O26" s="3">
        <v>0.28199999999999997</v>
      </c>
      <c r="P26" s="36">
        <v>4.9192999999999997E-3</v>
      </c>
      <c r="S26" s="36"/>
    </row>
    <row r="27" spans="1:19" x14ac:dyDescent="0.2">
      <c r="A27" s="4" t="s">
        <v>138</v>
      </c>
      <c r="B27" s="6">
        <v>1.268</v>
      </c>
      <c r="C27" s="4" t="s">
        <v>50</v>
      </c>
      <c r="D27" s="17" t="s">
        <v>325</v>
      </c>
      <c r="E27" s="4" t="s">
        <v>308</v>
      </c>
      <c r="F27" s="19">
        <v>15.3</v>
      </c>
      <c r="G27" s="4">
        <v>1.9929474700000001</v>
      </c>
      <c r="H27" s="3" t="s">
        <v>145</v>
      </c>
      <c r="I27" s="5" t="s">
        <v>214</v>
      </c>
      <c r="J27" s="4" t="s">
        <v>272</v>
      </c>
      <c r="K27" s="4" t="s">
        <v>354</v>
      </c>
      <c r="L27" s="7">
        <v>5</v>
      </c>
      <c r="M27" s="4">
        <v>0</v>
      </c>
      <c r="N27" s="4" t="s">
        <v>0</v>
      </c>
      <c r="O27" s="3">
        <v>0.26700000000000002</v>
      </c>
      <c r="P27" s="36">
        <v>4.5604E-3</v>
      </c>
      <c r="S27" s="36"/>
    </row>
    <row r="28" spans="1:19" x14ac:dyDescent="0.2">
      <c r="A28" s="4" t="s">
        <v>63</v>
      </c>
      <c r="B28" s="6">
        <v>5.88</v>
      </c>
      <c r="C28" s="4" t="s">
        <v>50</v>
      </c>
      <c r="D28" s="17" t="s">
        <v>325</v>
      </c>
      <c r="E28" s="4" t="s">
        <v>308</v>
      </c>
      <c r="F28" s="19">
        <v>17.2</v>
      </c>
      <c r="G28" s="43">
        <v>1.434782609</v>
      </c>
      <c r="H28" s="3" t="s">
        <v>145</v>
      </c>
      <c r="I28" s="5" t="s">
        <v>215</v>
      </c>
      <c r="J28" s="4" t="s">
        <v>272</v>
      </c>
      <c r="K28" s="4" t="s">
        <v>354</v>
      </c>
      <c r="L28" s="7">
        <v>2</v>
      </c>
      <c r="M28" s="4">
        <v>0</v>
      </c>
      <c r="N28" s="4" t="s">
        <v>0</v>
      </c>
      <c r="O28" s="3">
        <v>0.371</v>
      </c>
      <c r="P28" s="36">
        <v>5.3772999999999998E-3</v>
      </c>
      <c r="S28" s="36"/>
    </row>
    <row r="29" spans="1:19" x14ac:dyDescent="0.2">
      <c r="A29" s="4" t="s">
        <v>63</v>
      </c>
      <c r="B29" s="6">
        <v>5.88</v>
      </c>
      <c r="C29" s="4" t="s">
        <v>50</v>
      </c>
      <c r="D29" s="17" t="s">
        <v>325</v>
      </c>
      <c r="E29" s="4" t="s">
        <v>308</v>
      </c>
      <c r="F29" s="19">
        <v>18.7</v>
      </c>
      <c r="G29" s="4">
        <v>1.463414634</v>
      </c>
      <c r="H29" s="3" t="s">
        <v>145</v>
      </c>
      <c r="I29" s="5" t="s">
        <v>217</v>
      </c>
      <c r="J29" s="4" t="s">
        <v>274</v>
      </c>
      <c r="K29" s="4" t="s">
        <v>355</v>
      </c>
      <c r="L29" s="7">
        <v>7</v>
      </c>
      <c r="M29" s="4">
        <v>0</v>
      </c>
      <c r="N29" s="4" t="s">
        <v>0</v>
      </c>
      <c r="O29" s="3">
        <v>0.29899999999999999</v>
      </c>
      <c r="P29" s="36">
        <v>4.9636000000000003E-3</v>
      </c>
      <c r="S29" s="36"/>
    </row>
    <row r="30" spans="1:19" x14ac:dyDescent="0.2">
      <c r="A30" s="4" t="s">
        <v>63</v>
      </c>
      <c r="B30" s="6">
        <v>5.88</v>
      </c>
      <c r="C30" s="4" t="s">
        <v>50</v>
      </c>
      <c r="D30" s="17" t="s">
        <v>325</v>
      </c>
      <c r="E30" s="4" t="s">
        <v>308</v>
      </c>
      <c r="F30" s="19">
        <v>23.5</v>
      </c>
      <c r="G30" s="43">
        <v>1.6078431369999999</v>
      </c>
      <c r="H30" s="3" t="s">
        <v>145</v>
      </c>
      <c r="I30" s="5" t="s">
        <v>214</v>
      </c>
      <c r="J30" s="4" t="s">
        <v>274</v>
      </c>
      <c r="K30" s="4" t="s">
        <v>355</v>
      </c>
      <c r="L30" s="7">
        <v>5</v>
      </c>
      <c r="M30" s="4">
        <v>0</v>
      </c>
      <c r="N30" s="4" t="s">
        <v>0</v>
      </c>
      <c r="O30" s="3">
        <v>0.27500000000000002</v>
      </c>
      <c r="P30" s="36">
        <v>4.908E-3</v>
      </c>
      <c r="S30" s="36"/>
    </row>
    <row r="31" spans="1:19" x14ac:dyDescent="0.2">
      <c r="A31" s="4" t="s">
        <v>138</v>
      </c>
      <c r="B31" s="6">
        <v>1.268</v>
      </c>
      <c r="C31" s="4" t="s">
        <v>50</v>
      </c>
      <c r="D31" s="17" t="s">
        <v>325</v>
      </c>
      <c r="E31" s="4" t="s">
        <v>308</v>
      </c>
      <c r="F31" s="19">
        <v>16.7</v>
      </c>
      <c r="G31" s="4">
        <v>1.507246377</v>
      </c>
      <c r="H31" s="3" t="s">
        <v>145</v>
      </c>
      <c r="I31" s="5" t="s">
        <v>215</v>
      </c>
      <c r="J31" s="4" t="s">
        <v>274</v>
      </c>
      <c r="K31" s="4" t="s">
        <v>355</v>
      </c>
      <c r="L31" s="7">
        <v>2</v>
      </c>
      <c r="M31" s="4">
        <v>0</v>
      </c>
      <c r="N31" s="4" t="s">
        <v>0</v>
      </c>
      <c r="O31" s="3">
        <v>0.38700000000000001</v>
      </c>
      <c r="P31" s="36">
        <v>5.9252999999999997E-3</v>
      </c>
      <c r="S31" s="36"/>
    </row>
    <row r="32" spans="1:19" x14ac:dyDescent="0.2">
      <c r="A32" s="4" t="s">
        <v>63</v>
      </c>
      <c r="B32" s="6">
        <v>5.88</v>
      </c>
      <c r="C32" s="4" t="s">
        <v>50</v>
      </c>
      <c r="D32" s="17" t="s">
        <v>325</v>
      </c>
      <c r="E32" s="4" t="s">
        <v>308</v>
      </c>
      <c r="F32" s="19">
        <v>19.600000000000001</v>
      </c>
      <c r="G32" s="43">
        <v>1.49122807</v>
      </c>
      <c r="H32" s="3" t="s">
        <v>145</v>
      </c>
      <c r="I32" s="5" t="s">
        <v>214</v>
      </c>
      <c r="J32" s="4" t="s">
        <v>272</v>
      </c>
      <c r="K32" s="4" t="s">
        <v>356</v>
      </c>
      <c r="L32" s="7">
        <v>5</v>
      </c>
      <c r="M32" s="4">
        <v>0</v>
      </c>
      <c r="N32" s="4" t="s">
        <v>0</v>
      </c>
      <c r="O32" s="3">
        <v>0.315</v>
      </c>
      <c r="P32" s="36">
        <v>5.0415E-3</v>
      </c>
      <c r="S32" s="36"/>
    </row>
    <row r="33" spans="1:19" x14ac:dyDescent="0.2">
      <c r="A33" s="4" t="s">
        <v>138</v>
      </c>
      <c r="B33" s="6">
        <v>1.268</v>
      </c>
      <c r="C33" s="4" t="s">
        <v>50</v>
      </c>
      <c r="D33" s="17" t="s">
        <v>325</v>
      </c>
      <c r="E33" s="4" t="s">
        <v>308</v>
      </c>
      <c r="F33" s="19">
        <v>16.7</v>
      </c>
      <c r="G33" s="4">
        <v>1.692307692</v>
      </c>
      <c r="H33" s="3" t="s">
        <v>145</v>
      </c>
      <c r="I33" s="5" t="s">
        <v>215</v>
      </c>
      <c r="J33" s="4" t="s">
        <v>272</v>
      </c>
      <c r="K33" s="4" t="s">
        <v>356</v>
      </c>
      <c r="L33" s="7">
        <v>2</v>
      </c>
      <c r="M33" s="4">
        <v>0</v>
      </c>
      <c r="N33" s="4" t="s">
        <v>0</v>
      </c>
      <c r="O33" s="3">
        <v>0.316</v>
      </c>
      <c r="P33" s="36">
        <v>5.0569999999999999E-3</v>
      </c>
      <c r="S33" s="36"/>
    </row>
    <row r="34" spans="1:19" x14ac:dyDescent="0.2">
      <c r="A34" s="4" t="s">
        <v>63</v>
      </c>
      <c r="B34" s="6">
        <v>5.88</v>
      </c>
      <c r="C34" s="4" t="s">
        <v>50</v>
      </c>
      <c r="D34" s="17" t="s">
        <v>325</v>
      </c>
      <c r="E34" s="4" t="s">
        <v>308</v>
      </c>
      <c r="F34" s="19">
        <v>4.5</v>
      </c>
      <c r="G34" s="43">
        <v>1.525641026</v>
      </c>
      <c r="H34" s="3" t="s">
        <v>145</v>
      </c>
      <c r="I34" s="5" t="s">
        <v>217</v>
      </c>
      <c r="J34" s="4" t="s">
        <v>274</v>
      </c>
      <c r="K34" s="4" t="s">
        <v>357</v>
      </c>
      <c r="L34" s="7">
        <v>11</v>
      </c>
      <c r="M34" s="4">
        <v>0</v>
      </c>
      <c r="N34" s="4" t="s">
        <v>0</v>
      </c>
      <c r="O34" s="3">
        <v>0.23499999999999999</v>
      </c>
      <c r="P34" s="36">
        <v>4.4025999999999996E-3</v>
      </c>
      <c r="S34" s="36"/>
    </row>
    <row r="35" spans="1:19" x14ac:dyDescent="0.2">
      <c r="A35" s="4" t="s">
        <v>63</v>
      </c>
      <c r="B35" s="6">
        <v>5.88</v>
      </c>
      <c r="C35" s="4" t="s">
        <v>50</v>
      </c>
      <c r="D35" s="17" t="s">
        <v>325</v>
      </c>
      <c r="E35" s="4" t="s">
        <v>308</v>
      </c>
      <c r="F35" s="19">
        <v>15.1</v>
      </c>
      <c r="G35" s="4">
        <v>1.1200000000000001</v>
      </c>
      <c r="H35" s="3" t="s">
        <v>145</v>
      </c>
      <c r="I35" s="5" t="s">
        <v>219</v>
      </c>
      <c r="J35" s="4" t="s">
        <v>274</v>
      </c>
      <c r="K35" s="5" t="s">
        <v>358</v>
      </c>
      <c r="L35" s="7">
        <v>2</v>
      </c>
      <c r="M35" s="4">
        <v>0</v>
      </c>
      <c r="N35" s="4" t="s">
        <v>0</v>
      </c>
      <c r="O35" s="3">
        <v>0.33100000000000002</v>
      </c>
      <c r="P35" s="36">
        <v>5.2322000000000002E-3</v>
      </c>
      <c r="S35" s="36"/>
    </row>
    <row r="36" spans="1:19" x14ac:dyDescent="0.2">
      <c r="A36" s="4" t="s">
        <v>63</v>
      </c>
      <c r="B36" s="6">
        <v>5.88</v>
      </c>
      <c r="C36" s="4" t="s">
        <v>50</v>
      </c>
      <c r="D36" s="17" t="s">
        <v>328</v>
      </c>
      <c r="E36" s="4" t="s">
        <v>315</v>
      </c>
      <c r="F36" s="19">
        <v>22.6</v>
      </c>
      <c r="G36" s="43">
        <v>1.5109014679999999</v>
      </c>
      <c r="H36" s="3" t="s">
        <v>145</v>
      </c>
      <c r="I36" s="5" t="s">
        <v>220</v>
      </c>
      <c r="J36" s="4" t="s">
        <v>274</v>
      </c>
      <c r="K36" s="4" t="s">
        <v>359</v>
      </c>
      <c r="L36" s="7">
        <v>35</v>
      </c>
      <c r="M36" s="4">
        <v>1</v>
      </c>
      <c r="N36" s="4" t="s">
        <v>0</v>
      </c>
      <c r="O36" s="8">
        <v>0.55000000000000004</v>
      </c>
      <c r="P36" s="36">
        <v>6.8675000000000003E-3</v>
      </c>
      <c r="S36" s="36"/>
    </row>
    <row r="37" spans="1:19" x14ac:dyDescent="0.2">
      <c r="A37" s="4" t="s">
        <v>63</v>
      </c>
      <c r="B37" s="6">
        <v>5.88</v>
      </c>
      <c r="C37" s="4" t="s">
        <v>50</v>
      </c>
      <c r="D37" s="17" t="s">
        <v>328</v>
      </c>
      <c r="E37" s="4" t="s">
        <v>315</v>
      </c>
      <c r="F37" s="19">
        <v>22.8</v>
      </c>
      <c r="G37" s="4">
        <v>1.3555992139999999</v>
      </c>
      <c r="H37" s="3" t="s">
        <v>145</v>
      </c>
      <c r="I37" s="5" t="s">
        <v>221</v>
      </c>
      <c r="J37" s="4" t="s">
        <v>274</v>
      </c>
      <c r="K37" s="4" t="s">
        <v>360</v>
      </c>
      <c r="L37" s="7">
        <v>58</v>
      </c>
      <c r="M37" s="4">
        <v>0</v>
      </c>
      <c r="N37" s="4" t="s">
        <v>0</v>
      </c>
      <c r="O37" s="8">
        <v>0.27</v>
      </c>
      <c r="P37" s="36">
        <v>4.6468000000000004E-3</v>
      </c>
      <c r="S37" s="36"/>
    </row>
    <row r="38" spans="1:19" x14ac:dyDescent="0.2">
      <c r="A38" s="4" t="s">
        <v>63</v>
      </c>
      <c r="B38" s="6">
        <v>5.88</v>
      </c>
      <c r="C38" s="4" t="s">
        <v>86</v>
      </c>
      <c r="D38" s="17" t="s">
        <v>328</v>
      </c>
      <c r="E38" s="4" t="s">
        <v>315</v>
      </c>
      <c r="F38" s="19">
        <v>32</v>
      </c>
      <c r="G38" s="43">
        <v>1.339915374</v>
      </c>
      <c r="H38" s="3" t="s">
        <v>145</v>
      </c>
      <c r="I38" s="5" t="s">
        <v>223</v>
      </c>
      <c r="J38" s="4" t="s">
        <v>274</v>
      </c>
      <c r="K38" s="4" t="s">
        <v>361</v>
      </c>
      <c r="L38" s="7">
        <v>1</v>
      </c>
      <c r="M38" s="4">
        <v>0</v>
      </c>
      <c r="N38" s="4" t="s">
        <v>0</v>
      </c>
      <c r="O38" s="3">
        <v>0.29499999999999998</v>
      </c>
      <c r="P38" s="36">
        <v>4.9833000000000004E-3</v>
      </c>
      <c r="S38" s="36"/>
    </row>
    <row r="39" spans="1:19" x14ac:dyDescent="0.2">
      <c r="A39" s="4" t="s">
        <v>63</v>
      </c>
      <c r="B39" s="6">
        <v>5.88</v>
      </c>
      <c r="C39" s="4" t="s">
        <v>86</v>
      </c>
      <c r="D39" s="17" t="s">
        <v>328</v>
      </c>
      <c r="E39" s="4" t="s">
        <v>315</v>
      </c>
      <c r="F39" s="19">
        <v>41.6</v>
      </c>
      <c r="G39" s="4">
        <v>3.3761467889999999</v>
      </c>
      <c r="H39" s="3" t="s">
        <v>145</v>
      </c>
      <c r="I39" s="5" t="s">
        <v>225</v>
      </c>
      <c r="J39" s="4" t="s">
        <v>274</v>
      </c>
      <c r="K39" s="4" t="s">
        <v>362</v>
      </c>
      <c r="L39" s="7">
        <v>2</v>
      </c>
      <c r="M39" s="4">
        <v>0</v>
      </c>
      <c r="N39" s="4" t="s">
        <v>0</v>
      </c>
      <c r="O39" s="3">
        <v>0.36199999999999999</v>
      </c>
      <c r="P39" s="36">
        <v>5.4821999999999996E-3</v>
      </c>
      <c r="S39" s="36"/>
    </row>
    <row r="40" spans="1:19" x14ac:dyDescent="0.2">
      <c r="A40" s="4" t="s">
        <v>63</v>
      </c>
      <c r="B40" s="6">
        <v>5.88</v>
      </c>
      <c r="C40" s="4" t="s">
        <v>86</v>
      </c>
      <c r="D40" s="17" t="s">
        <v>328</v>
      </c>
      <c r="E40" s="5" t="s">
        <v>316</v>
      </c>
      <c r="F40" s="19">
        <v>25.8</v>
      </c>
      <c r="G40" s="43">
        <v>3.0755064459999999</v>
      </c>
      <c r="H40" s="3" t="s">
        <v>145</v>
      </c>
      <c r="I40" s="5" t="s">
        <v>225</v>
      </c>
      <c r="J40" s="4" t="s">
        <v>274</v>
      </c>
      <c r="K40" s="4" t="s">
        <v>362</v>
      </c>
      <c r="L40" s="7">
        <v>2</v>
      </c>
      <c r="M40" s="4">
        <v>0</v>
      </c>
      <c r="N40" s="4" t="s">
        <v>0</v>
      </c>
      <c r="O40" s="3">
        <v>0.311</v>
      </c>
      <c r="P40" s="36">
        <v>5.1403000000000004E-3</v>
      </c>
      <c r="S40" s="36"/>
    </row>
    <row r="41" spans="1:19" x14ac:dyDescent="0.2">
      <c r="A41" s="4" t="s">
        <v>63</v>
      </c>
      <c r="B41" s="6">
        <v>5.88</v>
      </c>
      <c r="C41" s="4" t="s">
        <v>86</v>
      </c>
      <c r="D41" s="17" t="s">
        <v>328</v>
      </c>
      <c r="E41" s="4" t="s">
        <v>315</v>
      </c>
      <c r="F41" s="19">
        <v>43.5</v>
      </c>
      <c r="G41" s="4">
        <v>2.7891156459999999</v>
      </c>
      <c r="H41" s="3" t="s">
        <v>145</v>
      </c>
      <c r="I41" s="5" t="s">
        <v>225</v>
      </c>
      <c r="J41" s="4" t="s">
        <v>274</v>
      </c>
      <c r="K41" s="4" t="s">
        <v>257</v>
      </c>
      <c r="L41" s="7">
        <v>2</v>
      </c>
      <c r="M41" s="4">
        <v>0</v>
      </c>
      <c r="N41" s="4" t="s">
        <v>403</v>
      </c>
      <c r="O41" s="3">
        <v>0.18</v>
      </c>
      <c r="P41" s="36">
        <v>4.2855999999999997E-3</v>
      </c>
      <c r="S41" s="36"/>
    </row>
    <row r="42" spans="1:19" x14ac:dyDescent="0.2">
      <c r="A42" s="4" t="s">
        <v>63</v>
      </c>
      <c r="B42" s="6">
        <v>5.88</v>
      </c>
      <c r="C42" s="4" t="s">
        <v>86</v>
      </c>
      <c r="D42" s="17" t="s">
        <v>328</v>
      </c>
      <c r="E42" s="4" t="s">
        <v>315</v>
      </c>
      <c r="F42" s="19">
        <v>14.5</v>
      </c>
      <c r="G42" s="43">
        <v>2.8958333330000001</v>
      </c>
      <c r="H42" s="3" t="s">
        <v>145</v>
      </c>
      <c r="I42" s="5" t="s">
        <v>225</v>
      </c>
      <c r="J42" s="4" t="s">
        <v>274</v>
      </c>
      <c r="K42" s="4" t="s">
        <v>257</v>
      </c>
      <c r="L42" s="7">
        <v>2</v>
      </c>
      <c r="M42" s="4">
        <v>0</v>
      </c>
      <c r="N42" s="4" t="s">
        <v>404</v>
      </c>
      <c r="O42" s="3">
        <v>0.159</v>
      </c>
      <c r="P42" s="36">
        <v>4.1789000000000001E-3</v>
      </c>
      <c r="S42" s="36"/>
    </row>
    <row r="43" spans="1:19" x14ac:dyDescent="0.2">
      <c r="A43" s="4" t="s">
        <v>63</v>
      </c>
      <c r="B43" s="6">
        <v>5.88</v>
      </c>
      <c r="C43" s="4" t="s">
        <v>86</v>
      </c>
      <c r="D43" s="17" t="s">
        <v>328</v>
      </c>
      <c r="E43" s="4" t="s">
        <v>315</v>
      </c>
      <c r="F43" s="19">
        <v>32.4</v>
      </c>
      <c r="G43" s="4">
        <v>1.2903225810000001</v>
      </c>
      <c r="H43" s="3" t="s">
        <v>114</v>
      </c>
      <c r="I43" s="5" t="s">
        <v>226</v>
      </c>
      <c r="J43" s="4" t="s">
        <v>274</v>
      </c>
      <c r="K43" s="4" t="s">
        <v>362</v>
      </c>
      <c r="L43" s="7">
        <v>4</v>
      </c>
      <c r="M43" s="4">
        <v>0</v>
      </c>
      <c r="N43" s="4" t="s">
        <v>0</v>
      </c>
      <c r="O43" s="3">
        <v>0.38400000000000001</v>
      </c>
      <c r="P43" s="36">
        <v>5.6442000000000003E-3</v>
      </c>
      <c r="S43" s="36"/>
    </row>
    <row r="44" spans="1:19" x14ac:dyDescent="0.2">
      <c r="A44" s="4" t="s">
        <v>63</v>
      </c>
      <c r="B44" s="6">
        <v>5.88</v>
      </c>
      <c r="C44" s="4" t="s">
        <v>86</v>
      </c>
      <c r="D44" s="17" t="s">
        <v>328</v>
      </c>
      <c r="E44" s="25" t="s">
        <v>315</v>
      </c>
      <c r="F44" s="19">
        <v>27</v>
      </c>
      <c r="G44" s="43">
        <v>2.2622950820000001</v>
      </c>
      <c r="H44" s="3" t="s">
        <v>145</v>
      </c>
      <c r="I44" s="5" t="s">
        <v>225</v>
      </c>
      <c r="J44" s="4" t="s">
        <v>274</v>
      </c>
      <c r="K44" s="4" t="s">
        <v>363</v>
      </c>
      <c r="L44" s="7">
        <v>2</v>
      </c>
      <c r="M44" s="4">
        <v>0</v>
      </c>
      <c r="N44" s="4" t="s">
        <v>405</v>
      </c>
      <c r="O44" s="3">
        <v>0.29499999999999998</v>
      </c>
      <c r="P44" s="36">
        <v>5.0280000000000004E-3</v>
      </c>
      <c r="S44" s="36"/>
    </row>
    <row r="45" spans="1:19" x14ac:dyDescent="0.2">
      <c r="A45" s="4" t="s">
        <v>79</v>
      </c>
      <c r="B45" s="6">
        <v>2.762</v>
      </c>
      <c r="C45" s="4" t="s">
        <v>50</v>
      </c>
      <c r="D45" s="17" t="s">
        <v>328</v>
      </c>
      <c r="E45" s="4" t="s">
        <v>315</v>
      </c>
      <c r="F45" s="19">
        <v>24.9</v>
      </c>
      <c r="G45" s="4">
        <v>2.1355932200000001</v>
      </c>
      <c r="H45" s="3" t="s">
        <v>145</v>
      </c>
      <c r="I45" s="5" t="s">
        <v>228</v>
      </c>
      <c r="J45" s="4" t="s">
        <v>274</v>
      </c>
      <c r="K45" s="4" t="s">
        <v>361</v>
      </c>
      <c r="L45" s="7">
        <v>2</v>
      </c>
      <c r="M45" s="4">
        <v>0</v>
      </c>
      <c r="N45" s="4" t="s">
        <v>0</v>
      </c>
      <c r="O45" s="8">
        <v>0.3</v>
      </c>
      <c r="P45" s="36">
        <v>4.9750999999999997E-3</v>
      </c>
      <c r="S45" s="36"/>
    </row>
    <row r="46" spans="1:19" x14ac:dyDescent="0.2">
      <c r="A46" s="4" t="s">
        <v>63</v>
      </c>
      <c r="B46" s="6">
        <v>5.88</v>
      </c>
      <c r="C46" s="4" t="s">
        <v>86</v>
      </c>
      <c r="D46" s="17" t="s">
        <v>328</v>
      </c>
      <c r="E46" s="5" t="s">
        <v>316</v>
      </c>
      <c r="F46" s="19">
        <v>21</v>
      </c>
      <c r="G46" s="43">
        <v>1.4750000000000001</v>
      </c>
      <c r="H46" s="3" t="s">
        <v>114</v>
      </c>
      <c r="I46" s="5" t="s">
        <v>226</v>
      </c>
      <c r="J46" s="4" t="s">
        <v>274</v>
      </c>
      <c r="K46" s="4" t="s">
        <v>362</v>
      </c>
      <c r="L46" s="7">
        <v>4</v>
      </c>
      <c r="M46" s="4">
        <v>0</v>
      </c>
      <c r="N46" s="4" t="s">
        <v>0</v>
      </c>
      <c r="O46" s="3">
        <v>0.26900000000000002</v>
      </c>
      <c r="P46" s="36">
        <v>4.8155000000000003E-3</v>
      </c>
      <c r="S46" s="36"/>
    </row>
    <row r="47" spans="1:19" x14ac:dyDescent="0.2">
      <c r="A47" s="4" t="s">
        <v>63</v>
      </c>
      <c r="B47" s="6">
        <v>5.88</v>
      </c>
      <c r="C47" s="4" t="s">
        <v>50</v>
      </c>
      <c r="D47" s="17" t="s">
        <v>325</v>
      </c>
      <c r="E47" s="4" t="s">
        <v>308</v>
      </c>
      <c r="F47" s="19">
        <v>24.4</v>
      </c>
      <c r="G47" s="4">
        <v>1.553191489</v>
      </c>
      <c r="H47" s="3" t="s">
        <v>145</v>
      </c>
      <c r="I47" s="5" t="s">
        <v>220</v>
      </c>
      <c r="J47" s="4" t="s">
        <v>274</v>
      </c>
      <c r="K47" s="4" t="s">
        <v>359</v>
      </c>
      <c r="L47" s="7">
        <v>35</v>
      </c>
      <c r="M47" s="4">
        <v>1</v>
      </c>
      <c r="N47" s="4" t="s">
        <v>0</v>
      </c>
      <c r="O47" s="3">
        <v>0.45300000000000001</v>
      </c>
      <c r="P47" s="36">
        <v>6.0939999999999996E-3</v>
      </c>
      <c r="S47" s="36"/>
    </row>
    <row r="48" spans="1:19" x14ac:dyDescent="0.2">
      <c r="A48" s="4" t="s">
        <v>63</v>
      </c>
      <c r="B48" s="6">
        <v>5.88</v>
      </c>
      <c r="C48" s="4" t="s">
        <v>86</v>
      </c>
      <c r="D48" s="17" t="s">
        <v>328</v>
      </c>
      <c r="E48" s="4" t="s">
        <v>315</v>
      </c>
      <c r="F48" s="19">
        <v>27.2</v>
      </c>
      <c r="G48" s="43">
        <v>1.1830985919999999</v>
      </c>
      <c r="H48" s="3" t="s">
        <v>114</v>
      </c>
      <c r="I48" s="5" t="s">
        <v>226</v>
      </c>
      <c r="J48" s="4" t="s">
        <v>274</v>
      </c>
      <c r="K48" s="4" t="s">
        <v>364</v>
      </c>
      <c r="L48" s="7">
        <v>4</v>
      </c>
      <c r="M48" s="4">
        <v>0</v>
      </c>
      <c r="N48" s="4" t="s">
        <v>405</v>
      </c>
      <c r="O48" s="3">
        <v>0.21299999999999999</v>
      </c>
      <c r="P48" s="36">
        <v>4.3537999999999997E-3</v>
      </c>
      <c r="S48" s="36"/>
    </row>
    <row r="49" spans="1:19" x14ac:dyDescent="0.2">
      <c r="A49" s="4" t="s">
        <v>63</v>
      </c>
      <c r="B49" s="6">
        <v>5.88</v>
      </c>
      <c r="C49" s="4" t="s">
        <v>86</v>
      </c>
      <c r="D49" s="17" t="s">
        <v>330</v>
      </c>
      <c r="E49" s="5" t="s">
        <v>321</v>
      </c>
      <c r="F49" s="19">
        <v>35.799999999999997</v>
      </c>
      <c r="G49" s="4">
        <v>1.3478260870000001</v>
      </c>
      <c r="H49" s="3" t="s">
        <v>145</v>
      </c>
      <c r="I49" s="5" t="s">
        <v>223</v>
      </c>
      <c r="J49" s="4" t="s">
        <v>274</v>
      </c>
      <c r="K49" s="4" t="s">
        <v>364</v>
      </c>
      <c r="L49" s="7">
        <v>1</v>
      </c>
      <c r="M49" s="4">
        <v>0</v>
      </c>
      <c r="N49" s="4" t="s">
        <v>0</v>
      </c>
      <c r="O49" s="3">
        <v>0.219</v>
      </c>
      <c r="P49" s="36">
        <v>4.2773999999999998E-3</v>
      </c>
      <c r="S49" s="36"/>
    </row>
    <row r="50" spans="1:19" x14ac:dyDescent="0.2">
      <c r="A50" s="4" t="s">
        <v>99</v>
      </c>
      <c r="B50" s="6">
        <v>8.07</v>
      </c>
      <c r="C50" s="4" t="s">
        <v>50</v>
      </c>
      <c r="D50" s="17" t="s">
        <v>328</v>
      </c>
      <c r="E50" s="4" t="s">
        <v>315</v>
      </c>
      <c r="F50" s="19">
        <v>29.5</v>
      </c>
      <c r="G50" s="43">
        <v>1.162790698</v>
      </c>
      <c r="H50" s="3" t="s">
        <v>114</v>
      </c>
      <c r="I50" s="5" t="s">
        <v>230</v>
      </c>
      <c r="J50" s="4" t="s">
        <v>274</v>
      </c>
      <c r="K50" s="4" t="s">
        <v>365</v>
      </c>
      <c r="L50" s="7">
        <v>2</v>
      </c>
      <c r="M50" s="4">
        <v>0</v>
      </c>
      <c r="N50" s="4" t="s">
        <v>0</v>
      </c>
      <c r="O50" s="3">
        <v>0.189</v>
      </c>
      <c r="P50" s="36">
        <v>4.15E-3</v>
      </c>
      <c r="S50" s="36"/>
    </row>
    <row r="51" spans="1:19" x14ac:dyDescent="0.2">
      <c r="A51" s="4" t="s">
        <v>63</v>
      </c>
      <c r="B51" s="6">
        <v>5.88</v>
      </c>
      <c r="C51" s="4" t="s">
        <v>50</v>
      </c>
      <c r="D51" s="17" t="s">
        <v>328</v>
      </c>
      <c r="E51" s="4" t="s">
        <v>315</v>
      </c>
      <c r="F51" s="19">
        <v>20</v>
      </c>
      <c r="G51" s="4">
        <v>1.956521739</v>
      </c>
      <c r="H51" s="3" t="s">
        <v>145</v>
      </c>
      <c r="I51" s="5" t="s">
        <v>232</v>
      </c>
      <c r="J51" s="4" t="s">
        <v>274</v>
      </c>
      <c r="K51" s="4" t="s">
        <v>366</v>
      </c>
      <c r="L51" s="7">
        <v>1</v>
      </c>
      <c r="M51" s="4">
        <v>0</v>
      </c>
      <c r="N51" s="4" t="s">
        <v>0</v>
      </c>
      <c r="O51" s="3">
        <v>0.29499999999999998</v>
      </c>
      <c r="P51" s="36">
        <v>4.9436999999999997E-3</v>
      </c>
      <c r="S51" s="36"/>
    </row>
    <row r="52" spans="1:19" x14ac:dyDescent="0.2">
      <c r="A52" s="4" t="s">
        <v>63</v>
      </c>
      <c r="B52" s="6">
        <v>5.88</v>
      </c>
      <c r="C52" s="4" t="s">
        <v>50</v>
      </c>
      <c r="D52" s="17" t="s">
        <v>325</v>
      </c>
      <c r="E52" s="4" t="s">
        <v>308</v>
      </c>
      <c r="F52" s="19">
        <v>19.5</v>
      </c>
      <c r="G52" s="43">
        <v>1.408163265</v>
      </c>
      <c r="H52" s="3" t="s">
        <v>145</v>
      </c>
      <c r="I52" s="5" t="s">
        <v>233</v>
      </c>
      <c r="J52" s="4" t="s">
        <v>274</v>
      </c>
      <c r="K52" s="4" t="s">
        <v>359</v>
      </c>
      <c r="L52" s="7">
        <v>44</v>
      </c>
      <c r="M52" s="4">
        <v>1</v>
      </c>
      <c r="N52" s="4" t="s">
        <v>0</v>
      </c>
      <c r="O52" s="3">
        <v>0.505</v>
      </c>
      <c r="P52" s="36">
        <v>6.5313999999999997E-3</v>
      </c>
      <c r="S52" s="36"/>
    </row>
    <row r="53" spans="1:19" x14ac:dyDescent="0.2">
      <c r="A53" s="4" t="s">
        <v>63</v>
      </c>
      <c r="B53" s="6">
        <v>5.88</v>
      </c>
      <c r="C53" s="4" t="s">
        <v>50</v>
      </c>
      <c r="D53" s="17" t="s">
        <v>328</v>
      </c>
      <c r="E53" s="4" t="s">
        <v>317</v>
      </c>
      <c r="F53" s="19">
        <v>44.8</v>
      </c>
      <c r="G53" s="4">
        <v>2.1818181820000002</v>
      </c>
      <c r="H53" s="3" t="s">
        <v>145</v>
      </c>
      <c r="I53" s="5" t="s">
        <v>232</v>
      </c>
      <c r="J53" s="4" t="s">
        <v>274</v>
      </c>
      <c r="K53" s="4" t="s">
        <v>366</v>
      </c>
      <c r="L53" s="7">
        <v>1</v>
      </c>
      <c r="M53" s="4">
        <v>0</v>
      </c>
      <c r="N53" s="4" t="s">
        <v>0</v>
      </c>
      <c r="O53" s="3">
        <v>0.19400000000000001</v>
      </c>
      <c r="P53" s="36">
        <v>4.1878999999999996E-3</v>
      </c>
      <c r="S53" s="36"/>
    </row>
    <row r="54" spans="1:19" x14ac:dyDescent="0.2">
      <c r="A54" s="4" t="s">
        <v>63</v>
      </c>
      <c r="B54" s="6">
        <v>5.88</v>
      </c>
      <c r="C54" s="4" t="s">
        <v>50</v>
      </c>
      <c r="D54" s="17" t="s">
        <v>328</v>
      </c>
      <c r="E54" s="4" t="s">
        <v>315</v>
      </c>
      <c r="F54" s="19">
        <v>33.6</v>
      </c>
      <c r="G54" s="43">
        <v>3.4782608700000002</v>
      </c>
      <c r="H54" s="3" t="s">
        <v>145</v>
      </c>
      <c r="I54" s="5" t="s">
        <v>235</v>
      </c>
      <c r="J54" s="4" t="s">
        <v>274</v>
      </c>
      <c r="K54" s="4" t="s">
        <v>367</v>
      </c>
      <c r="L54" s="7">
        <v>2</v>
      </c>
      <c r="M54" s="4">
        <v>0</v>
      </c>
      <c r="N54" s="4" t="s">
        <v>0</v>
      </c>
      <c r="O54" s="3">
        <v>0.29799999999999999</v>
      </c>
      <c r="P54" s="36">
        <v>5.0311000000000002E-3</v>
      </c>
      <c r="S54" s="36"/>
    </row>
    <row r="55" spans="1:19" x14ac:dyDescent="0.2">
      <c r="A55" s="4" t="s">
        <v>63</v>
      </c>
      <c r="B55" s="6">
        <v>5.88</v>
      </c>
      <c r="C55" s="4" t="s">
        <v>50</v>
      </c>
      <c r="D55" s="17" t="s">
        <v>328</v>
      </c>
      <c r="E55" s="4" t="s">
        <v>315</v>
      </c>
      <c r="F55" s="19">
        <v>28.8</v>
      </c>
      <c r="G55" s="4">
        <v>1.0153846150000001</v>
      </c>
      <c r="H55" s="3" t="s">
        <v>145</v>
      </c>
      <c r="I55" s="5" t="s">
        <v>237</v>
      </c>
      <c r="J55" s="4" t="s">
        <v>274</v>
      </c>
      <c r="K55" s="4" t="s">
        <v>361</v>
      </c>
      <c r="L55" s="7">
        <v>19</v>
      </c>
      <c r="M55" s="4">
        <v>0</v>
      </c>
      <c r="N55" s="4" t="s">
        <v>0</v>
      </c>
      <c r="O55" s="3">
        <v>0.434</v>
      </c>
      <c r="P55" s="36">
        <v>5.8979999999999996E-3</v>
      </c>
      <c r="S55" s="36"/>
    </row>
    <row r="56" spans="1:19" x14ac:dyDescent="0.2">
      <c r="A56" s="4" t="s">
        <v>63</v>
      </c>
      <c r="B56" s="6">
        <v>5.88</v>
      </c>
      <c r="C56" s="4" t="s">
        <v>50</v>
      </c>
      <c r="D56" s="17" t="s">
        <v>328</v>
      </c>
      <c r="E56" s="4" t="s">
        <v>319</v>
      </c>
      <c r="F56" s="19">
        <v>20.9</v>
      </c>
      <c r="G56" s="43">
        <v>3.921875</v>
      </c>
      <c r="H56" s="3" t="s">
        <v>145</v>
      </c>
      <c r="I56" s="5" t="s">
        <v>235</v>
      </c>
      <c r="J56" s="4" t="s">
        <v>274</v>
      </c>
      <c r="K56" s="4" t="s">
        <v>368</v>
      </c>
      <c r="L56" s="7">
        <v>2</v>
      </c>
      <c r="M56" s="4">
        <v>0</v>
      </c>
      <c r="N56" s="4" t="s">
        <v>0</v>
      </c>
      <c r="O56" s="3">
        <v>0.19900000000000001</v>
      </c>
      <c r="P56" s="36">
        <v>4.0967E-3</v>
      </c>
      <c r="S56" s="36"/>
    </row>
    <row r="57" spans="1:19" x14ac:dyDescent="0.2">
      <c r="A57" s="4" t="s">
        <v>63</v>
      </c>
      <c r="B57" s="6">
        <v>5.88</v>
      </c>
      <c r="C57" s="4" t="s">
        <v>50</v>
      </c>
      <c r="D57" s="17" t="s">
        <v>328</v>
      </c>
      <c r="E57" s="4" t="s">
        <v>320</v>
      </c>
      <c r="F57" s="19">
        <v>25.5</v>
      </c>
      <c r="G57" s="4">
        <v>3.2394366200000002</v>
      </c>
      <c r="H57" s="3" t="s">
        <v>145</v>
      </c>
      <c r="I57" s="5" t="s">
        <v>235</v>
      </c>
      <c r="J57" s="4" t="s">
        <v>274</v>
      </c>
      <c r="K57" s="4" t="s">
        <v>369</v>
      </c>
      <c r="L57" s="7">
        <v>2</v>
      </c>
      <c r="M57" s="4">
        <v>0</v>
      </c>
      <c r="N57" s="4" t="s">
        <v>0</v>
      </c>
      <c r="O57" s="3">
        <v>0.33200000000000002</v>
      </c>
      <c r="P57" s="36">
        <v>5.2477000000000001E-3</v>
      </c>
      <c r="S57" s="36"/>
    </row>
    <row r="58" spans="1:19" x14ac:dyDescent="0.2">
      <c r="A58" s="4" t="s">
        <v>63</v>
      </c>
      <c r="B58" s="6">
        <v>5.88</v>
      </c>
      <c r="C58" s="4" t="s">
        <v>50</v>
      </c>
      <c r="D58" s="17" t="s">
        <v>328</v>
      </c>
      <c r="E58" s="4" t="s">
        <v>315</v>
      </c>
      <c r="F58" s="19">
        <v>26.9</v>
      </c>
      <c r="G58" s="43">
        <v>1.6122448979999999</v>
      </c>
      <c r="H58" s="3" t="s">
        <v>145</v>
      </c>
      <c r="I58" s="5" t="s">
        <v>238</v>
      </c>
      <c r="J58" s="4" t="s">
        <v>274</v>
      </c>
      <c r="K58" s="4" t="s">
        <v>368</v>
      </c>
      <c r="L58" s="7">
        <v>52</v>
      </c>
      <c r="M58" s="4">
        <v>0</v>
      </c>
      <c r="N58" s="4" t="s">
        <v>0</v>
      </c>
      <c r="O58" s="3">
        <v>0.46899999999999997</v>
      </c>
      <c r="P58" s="36">
        <v>6.2541000000000003E-3</v>
      </c>
      <c r="S58" s="36"/>
    </row>
    <row r="59" spans="1:19" x14ac:dyDescent="0.2">
      <c r="A59" s="4" t="s">
        <v>111</v>
      </c>
      <c r="B59" s="6">
        <v>6.87</v>
      </c>
      <c r="C59" s="4" t="s">
        <v>86</v>
      </c>
      <c r="D59" s="17" t="s">
        <v>328</v>
      </c>
      <c r="E59" s="4" t="s">
        <v>315</v>
      </c>
      <c r="F59" s="19">
        <v>25.1</v>
      </c>
      <c r="G59" s="4">
        <v>2.0895522390000001</v>
      </c>
      <c r="H59" s="3" t="s">
        <v>145</v>
      </c>
      <c r="I59" s="5" t="s">
        <v>240</v>
      </c>
      <c r="J59" s="4" t="s">
        <v>274</v>
      </c>
      <c r="K59" s="4" t="s">
        <v>241</v>
      </c>
      <c r="L59" s="7">
        <v>4</v>
      </c>
      <c r="M59" s="4">
        <v>0</v>
      </c>
      <c r="N59" s="4" t="s">
        <v>0</v>
      </c>
      <c r="O59" s="3">
        <v>0.32300000000000001</v>
      </c>
      <c r="P59" s="36">
        <v>5.1912E-3</v>
      </c>
      <c r="S59" s="36"/>
    </row>
    <row r="60" spans="1:19" x14ac:dyDescent="0.2">
      <c r="A60" s="4" t="s">
        <v>63</v>
      </c>
      <c r="B60" s="6">
        <v>5.88</v>
      </c>
      <c r="C60" s="4" t="s">
        <v>50</v>
      </c>
      <c r="D60" s="17" t="s">
        <v>328</v>
      </c>
      <c r="E60" s="4" t="s">
        <v>315</v>
      </c>
      <c r="F60" s="19">
        <v>28.6</v>
      </c>
      <c r="G60" s="43">
        <v>1.576576577</v>
      </c>
      <c r="H60" s="3" t="s">
        <v>145</v>
      </c>
      <c r="I60" s="5" t="s">
        <v>238</v>
      </c>
      <c r="J60" s="4" t="s">
        <v>274</v>
      </c>
      <c r="K60" s="4" t="s">
        <v>241</v>
      </c>
      <c r="L60" s="7">
        <v>52</v>
      </c>
      <c r="M60" s="4">
        <v>0</v>
      </c>
      <c r="N60" s="4" t="s">
        <v>0</v>
      </c>
      <c r="O60" s="3">
        <v>0.36099999999999999</v>
      </c>
      <c r="P60" s="36">
        <v>5.5312E-3</v>
      </c>
      <c r="S60" s="36"/>
    </row>
    <row r="61" spans="1:19" x14ac:dyDescent="0.2">
      <c r="A61" s="4" t="s">
        <v>63</v>
      </c>
      <c r="B61" s="6">
        <v>5.88</v>
      </c>
      <c r="C61" s="4" t="s">
        <v>50</v>
      </c>
      <c r="D61" s="17" t="s">
        <v>328</v>
      </c>
      <c r="E61" s="5" t="s">
        <v>316</v>
      </c>
      <c r="F61" s="19">
        <v>46.5</v>
      </c>
      <c r="G61" s="4">
        <v>3.1844380399999999</v>
      </c>
      <c r="H61" s="3" t="s">
        <v>145</v>
      </c>
      <c r="I61" s="5" t="s">
        <v>235</v>
      </c>
      <c r="J61" s="4" t="s">
        <v>274</v>
      </c>
      <c r="K61" s="4" t="s">
        <v>369</v>
      </c>
      <c r="L61" s="7">
        <v>2</v>
      </c>
      <c r="M61" s="4">
        <v>0</v>
      </c>
      <c r="N61" s="4" t="s">
        <v>0</v>
      </c>
      <c r="O61" s="3">
        <v>0.253</v>
      </c>
      <c r="P61" s="36">
        <v>4.7155000000000001E-3</v>
      </c>
      <c r="S61" s="36"/>
    </row>
    <row r="62" spans="1:19" x14ac:dyDescent="0.2">
      <c r="A62" s="4" t="s">
        <v>63</v>
      </c>
      <c r="B62" s="6">
        <v>5.88</v>
      </c>
      <c r="C62" s="4" t="s">
        <v>50</v>
      </c>
      <c r="D62" s="17" t="s">
        <v>328</v>
      </c>
      <c r="E62" s="4" t="s">
        <v>319</v>
      </c>
      <c r="F62" s="19">
        <v>27.1</v>
      </c>
      <c r="G62" s="43">
        <v>3.485064011</v>
      </c>
      <c r="H62" s="3" t="s">
        <v>145</v>
      </c>
      <c r="I62" s="5" t="s">
        <v>235</v>
      </c>
      <c r="J62" s="4" t="s">
        <v>274</v>
      </c>
      <c r="K62" s="4" t="s">
        <v>368</v>
      </c>
      <c r="L62" s="7">
        <v>2</v>
      </c>
      <c r="M62" s="4">
        <v>0</v>
      </c>
      <c r="N62" s="4" t="s">
        <v>0</v>
      </c>
      <c r="O62" s="3">
        <v>0.17100000000000001</v>
      </c>
      <c r="P62" s="36">
        <v>3.8430000000000001E-3</v>
      </c>
      <c r="S62" s="36"/>
    </row>
    <row r="63" spans="1:19" x14ac:dyDescent="0.2">
      <c r="A63" s="4" t="s">
        <v>111</v>
      </c>
      <c r="B63" s="6">
        <v>6.87</v>
      </c>
      <c r="C63" s="4" t="s">
        <v>50</v>
      </c>
      <c r="D63" s="17" t="s">
        <v>328</v>
      </c>
      <c r="E63" s="4" t="s">
        <v>315</v>
      </c>
      <c r="F63" s="19">
        <v>12.9</v>
      </c>
      <c r="G63" s="4">
        <v>2.2959183670000001</v>
      </c>
      <c r="H63" s="3" t="s">
        <v>145</v>
      </c>
      <c r="I63" s="5" t="s">
        <v>241</v>
      </c>
      <c r="J63" s="4" t="s">
        <v>274</v>
      </c>
      <c r="K63" s="4" t="s">
        <v>370</v>
      </c>
      <c r="L63" s="7">
        <v>7</v>
      </c>
      <c r="M63" s="4">
        <v>0</v>
      </c>
      <c r="N63" s="4" t="s">
        <v>0</v>
      </c>
      <c r="O63" s="3">
        <v>0.224</v>
      </c>
      <c r="P63" s="36">
        <v>4.5664E-3</v>
      </c>
      <c r="S63" s="36"/>
    </row>
    <row r="64" spans="1:19" x14ac:dyDescent="0.2">
      <c r="A64" s="4" t="s">
        <v>111</v>
      </c>
      <c r="B64" s="6">
        <v>6.87</v>
      </c>
      <c r="C64" s="4" t="s">
        <v>50</v>
      </c>
      <c r="D64" s="17" t="s">
        <v>328</v>
      </c>
      <c r="E64" s="4" t="s">
        <v>320</v>
      </c>
      <c r="F64" s="19">
        <v>13.6</v>
      </c>
      <c r="G64" s="43">
        <v>2.6881720429999998</v>
      </c>
      <c r="H64" s="3" t="s">
        <v>145</v>
      </c>
      <c r="I64" s="5" t="s">
        <v>241</v>
      </c>
      <c r="J64" s="4" t="s">
        <v>274</v>
      </c>
      <c r="K64" s="4" t="s">
        <v>370</v>
      </c>
      <c r="L64" s="7">
        <v>7</v>
      </c>
      <c r="M64" s="4">
        <v>0</v>
      </c>
      <c r="N64" s="4" t="s">
        <v>0</v>
      </c>
      <c r="O64" s="8">
        <v>0.23</v>
      </c>
      <c r="P64" s="36">
        <v>4.6106999999999997E-3</v>
      </c>
      <c r="S64" s="36"/>
    </row>
    <row r="65" spans="1:19" x14ac:dyDescent="0.2">
      <c r="A65" s="4" t="s">
        <v>63</v>
      </c>
      <c r="B65" s="6">
        <v>5.88</v>
      </c>
      <c r="C65" s="4" t="s">
        <v>50</v>
      </c>
      <c r="D65" s="17" t="s">
        <v>328</v>
      </c>
      <c r="E65" s="4" t="s">
        <v>315</v>
      </c>
      <c r="F65" s="19">
        <v>19.899999999999999</v>
      </c>
      <c r="G65" s="4">
        <v>1.561181435</v>
      </c>
      <c r="H65" s="3" t="s">
        <v>145</v>
      </c>
      <c r="I65" s="5" t="s">
        <v>242</v>
      </c>
      <c r="J65" s="4" t="s">
        <v>274</v>
      </c>
      <c r="K65" s="4" t="s">
        <v>371</v>
      </c>
      <c r="L65" s="7">
        <v>6</v>
      </c>
      <c r="M65" s="4">
        <v>0</v>
      </c>
      <c r="N65" s="4" t="s">
        <v>0</v>
      </c>
      <c r="O65" s="3">
        <v>0.42799999999999999</v>
      </c>
      <c r="P65" s="36">
        <v>5.8906000000000002E-3</v>
      </c>
      <c r="S65" s="36"/>
    </row>
    <row r="66" spans="1:19" x14ac:dyDescent="0.2">
      <c r="A66" s="4" t="s">
        <v>111</v>
      </c>
      <c r="B66" s="6">
        <v>6.87</v>
      </c>
      <c r="C66" s="4" t="s">
        <v>50</v>
      </c>
      <c r="D66" s="17" t="s">
        <v>328</v>
      </c>
      <c r="E66" s="4" t="s">
        <v>319</v>
      </c>
      <c r="F66" s="19">
        <v>20.5</v>
      </c>
      <c r="G66" s="43">
        <v>1.280148423</v>
      </c>
      <c r="H66" s="3" t="s">
        <v>145</v>
      </c>
      <c r="I66" s="5" t="s">
        <v>241</v>
      </c>
      <c r="J66" s="4" t="s">
        <v>274</v>
      </c>
      <c r="K66" s="4" t="s">
        <v>371</v>
      </c>
      <c r="L66" s="7">
        <v>7</v>
      </c>
      <c r="M66" s="4">
        <v>0</v>
      </c>
      <c r="N66" s="4" t="s">
        <v>0</v>
      </c>
      <c r="O66" s="3">
        <v>0.28699999999999998</v>
      </c>
      <c r="P66" s="36">
        <v>4.5620000000000001E-3</v>
      </c>
      <c r="S66" s="36"/>
    </row>
    <row r="67" spans="1:19" x14ac:dyDescent="0.2">
      <c r="A67" s="4" t="s">
        <v>111</v>
      </c>
      <c r="B67" s="6">
        <v>6.87</v>
      </c>
      <c r="C67" s="4" t="s">
        <v>50</v>
      </c>
      <c r="D67" s="17" t="s">
        <v>328</v>
      </c>
      <c r="E67" s="4" t="s">
        <v>315</v>
      </c>
      <c r="F67" s="19">
        <v>15.4</v>
      </c>
      <c r="G67" s="4">
        <v>2.7130044839999998</v>
      </c>
      <c r="H67" s="3" t="s">
        <v>145</v>
      </c>
      <c r="I67" s="5" t="s">
        <v>241</v>
      </c>
      <c r="J67" s="4" t="s">
        <v>274</v>
      </c>
      <c r="K67" s="4" t="s">
        <v>370</v>
      </c>
      <c r="L67" s="7">
        <v>7</v>
      </c>
      <c r="M67" s="4">
        <v>0</v>
      </c>
      <c r="N67" s="4" t="s">
        <v>0</v>
      </c>
      <c r="O67" s="3">
        <v>0.24399999999999999</v>
      </c>
      <c r="P67" s="36">
        <v>4.6692000000000001E-3</v>
      </c>
      <c r="S67" s="36"/>
    </row>
    <row r="68" spans="1:19" x14ac:dyDescent="0.2">
      <c r="A68" s="4" t="s">
        <v>111</v>
      </c>
      <c r="B68" s="6">
        <v>6.87</v>
      </c>
      <c r="C68" s="4" t="s">
        <v>86</v>
      </c>
      <c r="D68" s="17" t="s">
        <v>328</v>
      </c>
      <c r="E68" s="4" t="s">
        <v>315</v>
      </c>
      <c r="F68" s="19">
        <v>17.7</v>
      </c>
      <c r="G68" s="43">
        <v>1.9628647210000001</v>
      </c>
      <c r="H68" s="3" t="s">
        <v>145</v>
      </c>
      <c r="I68" s="5" t="s">
        <v>244</v>
      </c>
      <c r="J68" s="4" t="s">
        <v>274</v>
      </c>
      <c r="K68" s="4" t="s">
        <v>372</v>
      </c>
      <c r="L68" s="7">
        <v>18</v>
      </c>
      <c r="M68" s="4">
        <v>0</v>
      </c>
      <c r="N68" s="4" t="s">
        <v>0</v>
      </c>
      <c r="O68" s="3">
        <v>0.36899999999999999</v>
      </c>
      <c r="P68" s="36">
        <v>5.4799000000000002E-3</v>
      </c>
      <c r="S68" s="36"/>
    </row>
    <row r="69" spans="1:19" x14ac:dyDescent="0.2">
      <c r="A69" s="4" t="s">
        <v>111</v>
      </c>
      <c r="B69" s="6">
        <v>6.87</v>
      </c>
      <c r="C69" s="4" t="s">
        <v>86</v>
      </c>
      <c r="D69" s="17" t="s">
        <v>328</v>
      </c>
      <c r="E69" s="4" t="s">
        <v>315</v>
      </c>
      <c r="F69" s="19">
        <v>30.3</v>
      </c>
      <c r="G69" s="4">
        <v>2.4795640329999999</v>
      </c>
      <c r="H69" s="3" t="s">
        <v>145</v>
      </c>
      <c r="I69" s="5" t="s">
        <v>245</v>
      </c>
      <c r="J69" s="4" t="s">
        <v>274</v>
      </c>
      <c r="K69" s="4" t="s">
        <v>373</v>
      </c>
      <c r="L69" s="7">
        <v>21</v>
      </c>
      <c r="M69" s="4">
        <v>0</v>
      </c>
      <c r="N69" s="4" t="s">
        <v>0</v>
      </c>
      <c r="O69" s="3">
        <v>0.218</v>
      </c>
      <c r="P69" s="36">
        <v>4.3724000000000002E-3</v>
      </c>
      <c r="S69" s="36"/>
    </row>
    <row r="70" spans="1:19" x14ac:dyDescent="0.2">
      <c r="A70" s="4" t="s">
        <v>111</v>
      </c>
      <c r="B70" s="6">
        <v>6.87</v>
      </c>
      <c r="C70" s="4" t="s">
        <v>86</v>
      </c>
      <c r="D70" s="17" t="s">
        <v>328</v>
      </c>
      <c r="E70" s="4" t="s">
        <v>315</v>
      </c>
      <c r="F70" s="19">
        <v>18.899999999999999</v>
      </c>
      <c r="G70" s="43">
        <v>1.5509259259999999</v>
      </c>
      <c r="H70" s="3" t="s">
        <v>145</v>
      </c>
      <c r="I70" s="5" t="s">
        <v>247</v>
      </c>
      <c r="J70" s="4" t="s">
        <v>274</v>
      </c>
      <c r="K70" s="4" t="s">
        <v>374</v>
      </c>
      <c r="L70" s="7">
        <v>4</v>
      </c>
      <c r="M70" s="4">
        <v>0</v>
      </c>
      <c r="N70" s="4" t="s">
        <v>0</v>
      </c>
      <c r="O70" s="3">
        <v>0.23899999999999999</v>
      </c>
      <c r="P70" s="36">
        <v>4.6405999999999999E-3</v>
      </c>
      <c r="S70" s="36"/>
    </row>
    <row r="71" spans="1:19" x14ac:dyDescent="0.2">
      <c r="A71" s="4" t="s">
        <v>111</v>
      </c>
      <c r="B71" s="6">
        <v>6.87</v>
      </c>
      <c r="C71" s="4" t="s">
        <v>86</v>
      </c>
      <c r="D71" s="17" t="s">
        <v>328</v>
      </c>
      <c r="E71" s="4" t="s">
        <v>315</v>
      </c>
      <c r="F71" s="19">
        <v>12.2</v>
      </c>
      <c r="G71" s="4">
        <v>1.6746411480000001</v>
      </c>
      <c r="H71" s="3" t="s">
        <v>145</v>
      </c>
      <c r="I71" s="5" t="s">
        <v>247</v>
      </c>
      <c r="J71" s="4" t="s">
        <v>274</v>
      </c>
      <c r="K71" s="4" t="s">
        <v>374</v>
      </c>
      <c r="L71" s="7">
        <v>4</v>
      </c>
      <c r="M71" s="4">
        <v>0</v>
      </c>
      <c r="N71" s="4" t="s">
        <v>0</v>
      </c>
      <c r="O71" s="3">
        <v>0.16</v>
      </c>
      <c r="P71" s="36">
        <v>4.0873000000000003E-3</v>
      </c>
      <c r="S71" s="36"/>
    </row>
    <row r="72" spans="1:19" x14ac:dyDescent="0.2">
      <c r="A72" s="4" t="s">
        <v>111</v>
      </c>
      <c r="B72" s="6">
        <v>6.87</v>
      </c>
      <c r="C72" s="4" t="s">
        <v>86</v>
      </c>
      <c r="D72" s="17" t="s">
        <v>328</v>
      </c>
      <c r="E72" s="4" t="s">
        <v>315</v>
      </c>
      <c r="F72" s="19">
        <v>17.600000000000001</v>
      </c>
      <c r="G72" s="43">
        <v>1.698924731</v>
      </c>
      <c r="H72" s="3" t="s">
        <v>145</v>
      </c>
      <c r="I72" s="5" t="s">
        <v>248</v>
      </c>
      <c r="J72" s="4" t="s">
        <v>274</v>
      </c>
      <c r="K72" s="4" t="s">
        <v>375</v>
      </c>
      <c r="L72" s="7">
        <v>7</v>
      </c>
      <c r="M72" s="4">
        <v>0</v>
      </c>
      <c r="N72" s="4" t="s">
        <v>0</v>
      </c>
      <c r="O72" s="3">
        <v>0.224</v>
      </c>
      <c r="P72" s="36">
        <v>4.4225999999999996E-3</v>
      </c>
      <c r="S72" s="36"/>
    </row>
    <row r="73" spans="1:19" x14ac:dyDescent="0.2">
      <c r="A73" s="4" t="s">
        <v>63</v>
      </c>
      <c r="B73" s="6">
        <v>5.88</v>
      </c>
      <c r="C73" s="4" t="s">
        <v>50</v>
      </c>
      <c r="D73" s="17" t="s">
        <v>328</v>
      </c>
      <c r="E73" s="4" t="s">
        <v>315</v>
      </c>
      <c r="F73" s="19">
        <v>28.2</v>
      </c>
      <c r="G73" s="4">
        <v>1.268382353</v>
      </c>
      <c r="H73" s="3" t="s">
        <v>145</v>
      </c>
      <c r="I73" s="5" t="s">
        <v>221</v>
      </c>
      <c r="J73" s="4" t="s">
        <v>274</v>
      </c>
      <c r="K73" s="4" t="s">
        <v>360</v>
      </c>
      <c r="L73" s="7">
        <v>15</v>
      </c>
      <c r="M73" s="4">
        <v>0</v>
      </c>
      <c r="N73" s="4" t="s">
        <v>0</v>
      </c>
      <c r="O73" s="3">
        <v>0.318</v>
      </c>
      <c r="P73" s="36">
        <v>5.1554000000000001E-3</v>
      </c>
      <c r="S73" s="36"/>
    </row>
    <row r="74" spans="1:19" x14ac:dyDescent="0.2">
      <c r="A74" s="4" t="s">
        <v>63</v>
      </c>
      <c r="B74" s="6">
        <v>5.88</v>
      </c>
      <c r="C74" s="4" t="s">
        <v>50</v>
      </c>
      <c r="D74" s="17" t="s">
        <v>328</v>
      </c>
      <c r="E74" s="5" t="s">
        <v>316</v>
      </c>
      <c r="F74" s="19">
        <v>38.4</v>
      </c>
      <c r="G74" s="43">
        <v>1.6835699799999999</v>
      </c>
      <c r="H74" s="3" t="s">
        <v>145</v>
      </c>
      <c r="I74" s="5" t="s">
        <v>242</v>
      </c>
      <c r="J74" s="4" t="s">
        <v>274</v>
      </c>
      <c r="K74" s="4" t="s">
        <v>368</v>
      </c>
      <c r="L74" s="7">
        <v>6</v>
      </c>
      <c r="M74" s="4">
        <v>0</v>
      </c>
      <c r="N74" s="4" t="s">
        <v>0</v>
      </c>
      <c r="O74" s="3">
        <v>0.34300000000000003</v>
      </c>
      <c r="P74" s="36">
        <v>5.1910999999999997E-3</v>
      </c>
      <c r="S74" s="36"/>
    </row>
    <row r="75" spans="1:19" x14ac:dyDescent="0.2">
      <c r="A75" s="4" t="s">
        <v>111</v>
      </c>
      <c r="B75" s="6">
        <v>6.87</v>
      </c>
      <c r="C75" s="4" t="s">
        <v>86</v>
      </c>
      <c r="D75" s="17" t="s">
        <v>328</v>
      </c>
      <c r="E75" s="4" t="s">
        <v>318</v>
      </c>
      <c r="F75" s="19">
        <v>31.8</v>
      </c>
      <c r="G75" s="4">
        <v>3.0417495030000001</v>
      </c>
      <c r="H75" s="3" t="s">
        <v>145</v>
      </c>
      <c r="I75" s="5" t="s">
        <v>250</v>
      </c>
      <c r="J75" s="4" t="s">
        <v>274</v>
      </c>
      <c r="K75" s="4" t="s">
        <v>376</v>
      </c>
      <c r="L75" s="7">
        <v>1</v>
      </c>
      <c r="M75" s="4">
        <v>0</v>
      </c>
      <c r="N75" s="4" t="s">
        <v>0</v>
      </c>
      <c r="O75" s="3">
        <v>0.223</v>
      </c>
      <c r="P75" s="36">
        <v>4.5297000000000002E-3</v>
      </c>
      <c r="S75" s="36"/>
    </row>
    <row r="76" spans="1:19" x14ac:dyDescent="0.2">
      <c r="A76" s="4" t="s">
        <v>63</v>
      </c>
      <c r="B76" s="6">
        <v>5.88</v>
      </c>
      <c r="C76" s="4" t="s">
        <v>86</v>
      </c>
      <c r="D76" s="17" t="s">
        <v>328</v>
      </c>
      <c r="E76" s="4" t="s">
        <v>318</v>
      </c>
      <c r="F76" s="19">
        <v>21.3</v>
      </c>
      <c r="G76" s="43">
        <v>2.586466165</v>
      </c>
      <c r="H76" s="3" t="s">
        <v>114</v>
      </c>
      <c r="I76" s="5" t="s">
        <v>226</v>
      </c>
      <c r="J76" s="4" t="s">
        <v>274</v>
      </c>
      <c r="K76" s="4" t="s">
        <v>376</v>
      </c>
      <c r="L76" s="7">
        <v>4</v>
      </c>
      <c r="M76" s="4">
        <v>0</v>
      </c>
      <c r="N76" s="4" t="s">
        <v>0</v>
      </c>
      <c r="O76" s="8">
        <v>0.25</v>
      </c>
      <c r="P76" s="36">
        <v>4.7096000000000004E-3</v>
      </c>
      <c r="S76" s="36"/>
    </row>
    <row r="77" spans="1:19" x14ac:dyDescent="0.2">
      <c r="A77" s="4" t="s">
        <v>111</v>
      </c>
      <c r="B77" s="6">
        <v>6.87</v>
      </c>
      <c r="C77" s="4" t="s">
        <v>86</v>
      </c>
      <c r="D77" s="17" t="s">
        <v>328</v>
      </c>
      <c r="E77" s="4" t="s">
        <v>318</v>
      </c>
      <c r="F77" s="19">
        <v>14.4</v>
      </c>
      <c r="G77" s="4">
        <v>1.8458781360000001</v>
      </c>
      <c r="H77" s="3" t="s">
        <v>145</v>
      </c>
      <c r="I77" s="5" t="s">
        <v>251</v>
      </c>
      <c r="J77" s="4" t="s">
        <v>274</v>
      </c>
      <c r="K77" s="4" t="s">
        <v>376</v>
      </c>
      <c r="L77" s="7">
        <v>146</v>
      </c>
      <c r="M77" s="4">
        <v>0</v>
      </c>
      <c r="N77" s="4" t="s">
        <v>0</v>
      </c>
      <c r="O77" s="3">
        <v>0.38700000000000001</v>
      </c>
      <c r="P77" s="36">
        <v>5.6477000000000003E-3</v>
      </c>
      <c r="S77" s="36"/>
    </row>
    <row r="78" spans="1:19" x14ac:dyDescent="0.2">
      <c r="A78" s="4" t="s">
        <v>111</v>
      </c>
      <c r="B78" s="6">
        <v>6.87</v>
      </c>
      <c r="C78" s="4" t="s">
        <v>86</v>
      </c>
      <c r="D78" s="17" t="s">
        <v>328</v>
      </c>
      <c r="E78" s="4" t="s">
        <v>315</v>
      </c>
      <c r="F78" s="19">
        <v>33.799999999999997</v>
      </c>
      <c r="G78" s="43">
        <v>2.910128388</v>
      </c>
      <c r="H78" s="12" t="s">
        <v>145</v>
      </c>
      <c r="I78" s="13" t="s">
        <v>256</v>
      </c>
      <c r="J78" s="4" t="s">
        <v>274</v>
      </c>
      <c r="K78" s="4" t="s">
        <v>379</v>
      </c>
      <c r="L78" s="3">
        <v>0</v>
      </c>
      <c r="M78" s="4">
        <v>0</v>
      </c>
      <c r="N78" s="4" t="s">
        <v>0</v>
      </c>
      <c r="O78" s="3">
        <v>0.12</v>
      </c>
      <c r="P78" s="36">
        <v>3.9914E-3</v>
      </c>
      <c r="S78" s="36"/>
    </row>
    <row r="79" spans="1:19" x14ac:dyDescent="0.2">
      <c r="A79" s="4" t="s">
        <v>63</v>
      </c>
      <c r="B79" s="6">
        <v>5.88</v>
      </c>
      <c r="C79" s="4" t="s">
        <v>50</v>
      </c>
      <c r="D79" s="17" t="s">
        <v>328</v>
      </c>
      <c r="E79" s="4" t="s">
        <v>318</v>
      </c>
      <c r="F79" s="19">
        <v>17.7</v>
      </c>
      <c r="G79" s="4">
        <v>4.3283582090000001</v>
      </c>
      <c r="H79" s="12" t="s">
        <v>145</v>
      </c>
      <c r="I79" s="5" t="s">
        <v>257</v>
      </c>
      <c r="J79" s="4" t="s">
        <v>274</v>
      </c>
      <c r="K79" s="4" t="s">
        <v>376</v>
      </c>
      <c r="L79" s="3">
        <v>5</v>
      </c>
      <c r="M79" s="4">
        <v>0</v>
      </c>
      <c r="N79" s="4" t="s">
        <v>0</v>
      </c>
      <c r="O79" s="3">
        <v>0.23799999999999999</v>
      </c>
      <c r="P79" s="36">
        <v>4.6388999999999996E-3</v>
      </c>
      <c r="S79" s="36"/>
    </row>
    <row r="80" spans="1:19" x14ac:dyDescent="0.2">
      <c r="A80" s="4" t="s">
        <v>111</v>
      </c>
      <c r="B80" s="6">
        <v>6.87</v>
      </c>
      <c r="C80" s="4" t="s">
        <v>86</v>
      </c>
      <c r="D80" s="17" t="s">
        <v>328</v>
      </c>
      <c r="E80" s="4" t="s">
        <v>318</v>
      </c>
      <c r="F80" s="19">
        <v>63.5</v>
      </c>
      <c r="G80" s="43">
        <v>1.504065041</v>
      </c>
      <c r="H80" s="12" t="s">
        <v>114</v>
      </c>
      <c r="I80" s="5" t="s">
        <v>258</v>
      </c>
      <c r="J80" s="4" t="s">
        <v>141</v>
      </c>
      <c r="K80" s="4" t="s">
        <v>380</v>
      </c>
      <c r="L80" s="3">
        <v>6</v>
      </c>
      <c r="M80" s="4">
        <v>0</v>
      </c>
      <c r="N80" s="4" t="s">
        <v>0</v>
      </c>
      <c r="O80" s="3">
        <v>0.159</v>
      </c>
      <c r="P80" s="36">
        <v>4.1028000000000002E-3</v>
      </c>
      <c r="S80" s="36"/>
    </row>
    <row r="81" spans="1:19" x14ac:dyDescent="0.2">
      <c r="A81" s="4" t="s">
        <v>111</v>
      </c>
      <c r="B81" s="6">
        <v>6.87</v>
      </c>
      <c r="C81" s="4" t="s">
        <v>86</v>
      </c>
      <c r="D81" s="17" t="s">
        <v>328</v>
      </c>
      <c r="E81" s="4" t="s">
        <v>318</v>
      </c>
      <c r="F81" s="19">
        <v>23.1</v>
      </c>
      <c r="G81" s="4">
        <v>0.93585699300000003</v>
      </c>
      <c r="H81" s="12" t="s">
        <v>145</v>
      </c>
      <c r="I81" s="5" t="s">
        <v>259</v>
      </c>
      <c r="J81" s="4" t="s">
        <v>141</v>
      </c>
      <c r="K81" s="4" t="s">
        <v>265</v>
      </c>
      <c r="L81" s="3">
        <v>10</v>
      </c>
      <c r="M81" s="4">
        <v>0</v>
      </c>
      <c r="N81" s="4" t="s">
        <v>0</v>
      </c>
      <c r="O81" s="3">
        <v>0.41899999999999998</v>
      </c>
      <c r="P81" s="36">
        <v>5.9446999999999998E-3</v>
      </c>
      <c r="S81" s="36"/>
    </row>
    <row r="82" spans="1:19" x14ac:dyDescent="0.2">
      <c r="A82" s="4" t="s">
        <v>63</v>
      </c>
      <c r="B82" s="6">
        <v>5.88</v>
      </c>
      <c r="C82" s="4" t="s">
        <v>50</v>
      </c>
      <c r="D82" s="17" t="s">
        <v>328</v>
      </c>
      <c r="E82" s="4" t="s">
        <v>318</v>
      </c>
      <c r="F82" s="19">
        <v>37.700000000000003</v>
      </c>
      <c r="G82" s="43">
        <v>4.7510373440000002</v>
      </c>
      <c r="H82" s="12" t="s">
        <v>145</v>
      </c>
      <c r="I82" s="5" t="s">
        <v>257</v>
      </c>
      <c r="J82" s="4" t="s">
        <v>141</v>
      </c>
      <c r="K82" s="4" t="s">
        <v>380</v>
      </c>
      <c r="L82" s="3">
        <v>5</v>
      </c>
      <c r="M82" s="4">
        <v>0</v>
      </c>
      <c r="N82" s="4" t="s">
        <v>0</v>
      </c>
      <c r="O82" s="3">
        <v>0.26600000000000001</v>
      </c>
      <c r="P82" s="36">
        <v>4.8276999999999999E-3</v>
      </c>
      <c r="S82" s="36"/>
    </row>
    <row r="83" spans="1:19" x14ac:dyDescent="0.2">
      <c r="A83" s="4" t="s">
        <v>111</v>
      </c>
      <c r="B83" s="6">
        <v>6.87</v>
      </c>
      <c r="C83" s="4" t="s">
        <v>86</v>
      </c>
      <c r="D83" s="17" t="s">
        <v>328</v>
      </c>
      <c r="E83" s="4" t="s">
        <v>318</v>
      </c>
      <c r="F83" s="19">
        <v>27.5</v>
      </c>
      <c r="G83" s="4">
        <v>1.0496614</v>
      </c>
      <c r="H83" s="12" t="s">
        <v>145</v>
      </c>
      <c r="I83" s="5" t="s">
        <v>260</v>
      </c>
      <c r="J83" s="4" t="s">
        <v>141</v>
      </c>
      <c r="K83" s="4" t="s">
        <v>381</v>
      </c>
      <c r="L83" s="3">
        <v>1</v>
      </c>
      <c r="M83" s="4">
        <v>0</v>
      </c>
      <c r="N83" s="4" t="s">
        <v>0</v>
      </c>
      <c r="O83" s="3">
        <v>0.28299999999999997</v>
      </c>
      <c r="P83" s="36">
        <v>4.6581000000000001E-3</v>
      </c>
      <c r="S83" s="36"/>
    </row>
    <row r="84" spans="1:19" x14ac:dyDescent="0.2">
      <c r="A84" s="4" t="s">
        <v>111</v>
      </c>
      <c r="B84" s="6">
        <v>6.87</v>
      </c>
      <c r="C84" s="4" t="s">
        <v>86</v>
      </c>
      <c r="D84" s="17" t="s">
        <v>328</v>
      </c>
      <c r="E84" s="4" t="s">
        <v>318</v>
      </c>
      <c r="F84" s="19">
        <v>37.6</v>
      </c>
      <c r="G84" s="43">
        <v>1.2371134020000001</v>
      </c>
      <c r="H84" s="12" t="s">
        <v>114</v>
      </c>
      <c r="I84" s="5" t="s">
        <v>261</v>
      </c>
      <c r="J84" s="4" t="s">
        <v>141</v>
      </c>
      <c r="K84" s="4" t="s">
        <v>382</v>
      </c>
      <c r="L84" s="3">
        <v>30</v>
      </c>
      <c r="M84" s="4">
        <v>0</v>
      </c>
      <c r="N84" s="4" t="s">
        <v>0</v>
      </c>
      <c r="O84" s="3">
        <v>0.30399999999999999</v>
      </c>
      <c r="P84" s="36">
        <v>5.0866000000000001E-3</v>
      </c>
      <c r="S84" s="36"/>
    </row>
    <row r="85" spans="1:19" x14ac:dyDescent="0.2">
      <c r="A85" s="4" t="s">
        <v>111</v>
      </c>
      <c r="B85" s="6">
        <v>6.87</v>
      </c>
      <c r="C85" s="4" t="s">
        <v>86</v>
      </c>
      <c r="D85" s="17" t="s">
        <v>328</v>
      </c>
      <c r="E85" s="4" t="s">
        <v>318</v>
      </c>
      <c r="F85" s="19">
        <v>24.3</v>
      </c>
      <c r="G85" s="4">
        <v>1.650943396</v>
      </c>
      <c r="H85" s="12" t="s">
        <v>145</v>
      </c>
      <c r="I85" s="5" t="s">
        <v>262</v>
      </c>
      <c r="J85" s="4" t="s">
        <v>141</v>
      </c>
      <c r="K85" s="4" t="s">
        <v>383</v>
      </c>
      <c r="L85" s="3">
        <v>0</v>
      </c>
      <c r="M85" s="4">
        <v>0</v>
      </c>
      <c r="N85" s="4" t="s">
        <v>0</v>
      </c>
      <c r="O85" s="3">
        <v>0.38700000000000001</v>
      </c>
      <c r="P85" s="36">
        <v>5.6004000000000002E-3</v>
      </c>
      <c r="S85" s="36"/>
    </row>
    <row r="86" spans="1:19" x14ac:dyDescent="0.2">
      <c r="A86" s="4" t="s">
        <v>111</v>
      </c>
      <c r="B86" s="6">
        <v>6.87</v>
      </c>
      <c r="C86" s="4" t="s">
        <v>86</v>
      </c>
      <c r="D86" s="17" t="s">
        <v>328</v>
      </c>
      <c r="E86" s="4" t="s">
        <v>318</v>
      </c>
      <c r="F86" s="19">
        <v>38.5</v>
      </c>
      <c r="G86" s="43">
        <v>1.7391304350000001</v>
      </c>
      <c r="H86" s="12" t="s">
        <v>145</v>
      </c>
      <c r="I86" s="5" t="s">
        <v>262</v>
      </c>
      <c r="J86" s="4" t="s">
        <v>141</v>
      </c>
      <c r="K86" s="4" t="s">
        <v>383</v>
      </c>
      <c r="L86" s="3">
        <v>0</v>
      </c>
      <c r="M86" s="4">
        <v>0</v>
      </c>
      <c r="N86" s="4" t="s">
        <v>0</v>
      </c>
      <c r="O86" s="3">
        <v>0.318</v>
      </c>
      <c r="P86" s="36">
        <v>5.0553000000000004E-3</v>
      </c>
      <c r="S86" s="36"/>
    </row>
    <row r="87" spans="1:19" ht="17" thickBot="1" x14ac:dyDescent="0.25">
      <c r="A87" s="4" t="s">
        <v>111</v>
      </c>
      <c r="B87" s="6">
        <v>6.87</v>
      </c>
      <c r="C87" s="4" t="s">
        <v>86</v>
      </c>
      <c r="D87" s="17" t="s">
        <v>328</v>
      </c>
      <c r="E87" s="4" t="s">
        <v>318</v>
      </c>
      <c r="F87" s="19">
        <v>23</v>
      </c>
      <c r="G87" s="44">
        <v>1.3480392160000001</v>
      </c>
      <c r="H87" s="12" t="s">
        <v>145</v>
      </c>
      <c r="I87" s="5" t="s">
        <v>263</v>
      </c>
      <c r="J87" s="4" t="s">
        <v>141</v>
      </c>
      <c r="K87" s="4" t="s">
        <v>382</v>
      </c>
      <c r="L87" s="3">
        <v>2</v>
      </c>
      <c r="M87" s="4">
        <v>0</v>
      </c>
      <c r="N87" s="4" t="s">
        <v>0</v>
      </c>
      <c r="O87" s="3">
        <v>0.26500000000000001</v>
      </c>
      <c r="P87" s="36">
        <v>4.7553999999999999E-3</v>
      </c>
      <c r="S87" s="36"/>
    </row>
    <row r="88" spans="1:19" x14ac:dyDescent="0.2">
      <c r="A88" s="4"/>
      <c r="B88" s="6"/>
      <c r="C88" s="4"/>
      <c r="D88" s="17"/>
      <c r="E88" s="4"/>
      <c r="F88" s="19"/>
      <c r="H88" s="3"/>
      <c r="I88" s="3"/>
      <c r="J88" s="4"/>
      <c r="K88" s="4"/>
      <c r="L88" s="15"/>
      <c r="M88" s="4"/>
      <c r="N88" s="4"/>
      <c r="O88" s="3"/>
      <c r="R88" s="3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39CD-A37A-274B-9C55-C36E01DA1AC5}">
  <dimension ref="A1:AP85"/>
  <sheetViews>
    <sheetView topLeftCell="A27" zoomScaleNormal="100" workbookViewId="0">
      <selection activeCell="A48" sqref="A48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9.5" customWidth="1"/>
    <col min="5" max="5" width="14.5" customWidth="1"/>
    <col min="6" max="6" width="31" customWidth="1"/>
    <col min="7" max="7" width="29" bestFit="1" customWidth="1"/>
    <col min="8" max="8" width="25.33203125" customWidth="1"/>
    <col min="9" max="10" width="56.83203125" bestFit="1" customWidth="1"/>
    <col min="11" max="11" width="36" bestFit="1" customWidth="1"/>
    <col min="12" max="12" width="30" customWidth="1"/>
    <col min="13" max="13" width="33.83203125" bestFit="1" customWidth="1"/>
    <col min="14" max="14" width="36.6640625" customWidth="1"/>
    <col min="15" max="15" width="33.83203125" bestFit="1" customWidth="1"/>
    <col min="16" max="16" width="41.6640625" customWidth="1"/>
    <col min="17" max="17" width="30.5" customWidth="1"/>
    <col min="18" max="18" width="22.6640625" bestFit="1" customWidth="1"/>
    <col min="19" max="19" width="25.5" customWidth="1"/>
    <col min="20" max="20" width="33.83203125" bestFit="1" customWidth="1"/>
    <col min="21" max="21" width="29.1640625" bestFit="1" customWidth="1"/>
    <col min="22" max="22" width="26.6640625" customWidth="1"/>
    <col min="23" max="23" width="17.83203125" customWidth="1"/>
    <col min="24" max="24" width="40.5" customWidth="1"/>
    <col min="25" max="25" width="21.83203125" bestFit="1" customWidth="1"/>
    <col min="26" max="26" width="22.83203125" bestFit="1" customWidth="1"/>
    <col min="27" max="27" width="27.83203125" customWidth="1"/>
    <col min="28" max="28" width="31.6640625" bestFit="1" customWidth="1"/>
    <col min="29" max="29" width="36.1640625" customWidth="1"/>
    <col min="30" max="30" width="33.6640625" bestFit="1" customWidth="1"/>
    <col min="31" max="31" width="36.33203125" bestFit="1" customWidth="1"/>
    <col min="32" max="32" width="25.5" customWidth="1"/>
    <col min="33" max="33" width="39.5" customWidth="1"/>
    <col min="34" max="34" width="26.1640625" customWidth="1"/>
    <col min="35" max="35" width="24.5" customWidth="1"/>
    <col min="36" max="36" width="18" bestFit="1" customWidth="1"/>
    <col min="37" max="37" width="25" customWidth="1"/>
    <col min="38" max="38" width="17.1640625" customWidth="1"/>
    <col min="39" max="39" width="20.5" customWidth="1"/>
    <col min="40" max="41" width="27.83203125" customWidth="1"/>
    <col min="42" max="42" width="20" customWidth="1"/>
  </cols>
  <sheetData>
    <row r="1" spans="1:42" ht="19" x14ac:dyDescent="0.2">
      <c r="A1" s="29" t="s">
        <v>180</v>
      </c>
      <c r="B1" s="29" t="s">
        <v>153</v>
      </c>
      <c r="C1" s="29" t="s">
        <v>160</v>
      </c>
      <c r="D1" s="29" t="s">
        <v>161</v>
      </c>
      <c r="E1" s="29" t="s">
        <v>162</v>
      </c>
      <c r="F1" s="29" t="s">
        <v>178</v>
      </c>
      <c r="G1" s="29" t="s">
        <v>177</v>
      </c>
      <c r="H1" s="29" t="s">
        <v>179</v>
      </c>
      <c r="I1" s="30" t="s">
        <v>303</v>
      </c>
      <c r="J1" s="31" t="s">
        <v>394</v>
      </c>
      <c r="K1" s="30" t="s">
        <v>284</v>
      </c>
      <c r="L1" s="29" t="s">
        <v>176</v>
      </c>
      <c r="M1" s="29" t="s">
        <v>183</v>
      </c>
      <c r="N1" s="29" t="s">
        <v>424</v>
      </c>
      <c r="O1" s="29" t="s">
        <v>185</v>
      </c>
      <c r="P1" s="29" t="s">
        <v>420</v>
      </c>
      <c r="Q1" s="29" t="s">
        <v>187</v>
      </c>
      <c r="R1" s="29" t="s">
        <v>189</v>
      </c>
      <c r="S1" s="30" t="s">
        <v>396</v>
      </c>
      <c r="T1" s="29" t="s">
        <v>196</v>
      </c>
      <c r="U1" s="30" t="s">
        <v>290</v>
      </c>
      <c r="V1" s="29" t="s">
        <v>197</v>
      </c>
      <c r="W1" s="29" t="s">
        <v>421</v>
      </c>
      <c r="X1" s="30" t="s">
        <v>336</v>
      </c>
      <c r="Y1" s="30" t="s">
        <v>286</v>
      </c>
      <c r="Z1" s="29" t="s">
        <v>335</v>
      </c>
      <c r="AA1" s="29" t="s">
        <v>332</v>
      </c>
      <c r="AB1" s="30" t="s">
        <v>331</v>
      </c>
      <c r="AC1" s="29" t="s">
        <v>419</v>
      </c>
      <c r="AD1" s="29" t="s">
        <v>338</v>
      </c>
      <c r="AE1" s="30" t="s">
        <v>397</v>
      </c>
      <c r="AF1" s="30" t="s">
        <v>285</v>
      </c>
      <c r="AG1" s="30" t="s">
        <v>333</v>
      </c>
      <c r="AH1" s="30" t="s">
        <v>399</v>
      </c>
      <c r="AI1" s="30" t="s">
        <v>401</v>
      </c>
      <c r="AJ1" s="29" t="s">
        <v>389</v>
      </c>
      <c r="AK1" s="29" t="s">
        <v>390</v>
      </c>
      <c r="AL1" s="29" t="s">
        <v>402</v>
      </c>
      <c r="AM1" s="32" t="s">
        <v>391</v>
      </c>
      <c r="AN1" s="27" t="s">
        <v>414</v>
      </c>
      <c r="AO1" s="27" t="s">
        <v>422</v>
      </c>
      <c r="AP1" s="27" t="s">
        <v>415</v>
      </c>
    </row>
    <row r="2" spans="1:42" x14ac:dyDescent="0.2">
      <c r="A2" s="4" t="s">
        <v>4</v>
      </c>
      <c r="B2" s="4" t="s">
        <v>154</v>
      </c>
      <c r="C2" s="6">
        <v>6.8</v>
      </c>
      <c r="D2" s="6">
        <v>36.4</v>
      </c>
      <c r="E2" s="6">
        <v>47.7</v>
      </c>
      <c r="F2" s="4" t="s">
        <v>0</v>
      </c>
      <c r="G2" s="4" t="s">
        <v>28</v>
      </c>
      <c r="H2" s="4" t="s">
        <v>0</v>
      </c>
      <c r="I2" s="17" t="s">
        <v>324</v>
      </c>
      <c r="J2" s="4" t="s">
        <v>304</v>
      </c>
      <c r="K2" s="4">
        <v>2</v>
      </c>
      <c r="L2" s="3">
        <v>0.72499999999999998</v>
      </c>
      <c r="M2" s="19">
        <v>36.700000000000003</v>
      </c>
      <c r="N2" s="3">
        <v>1.3140000000000001</v>
      </c>
      <c r="O2" s="4" t="s">
        <v>11</v>
      </c>
      <c r="P2" s="4">
        <v>1.2461538459999999</v>
      </c>
      <c r="Q2" s="3">
        <v>1515</v>
      </c>
      <c r="R2" s="2" t="s">
        <v>190</v>
      </c>
      <c r="S2" s="2" t="s">
        <v>145</v>
      </c>
      <c r="T2" s="3" t="s">
        <v>145</v>
      </c>
      <c r="U2" s="3" t="s">
        <v>292</v>
      </c>
      <c r="V2" s="4" t="s">
        <v>202</v>
      </c>
      <c r="W2" s="5" t="s">
        <v>202</v>
      </c>
      <c r="X2" s="4">
        <v>0.70299999999999996</v>
      </c>
      <c r="Y2" s="4" t="s">
        <v>145</v>
      </c>
      <c r="Z2" s="4" t="s">
        <v>0</v>
      </c>
      <c r="AA2" s="4" t="s">
        <v>272</v>
      </c>
      <c r="AB2" s="4">
        <v>1</v>
      </c>
      <c r="AC2" s="3">
        <v>900</v>
      </c>
      <c r="AD2" s="4" t="s">
        <v>342</v>
      </c>
      <c r="AE2" s="7">
        <v>11</v>
      </c>
      <c r="AF2" s="7">
        <v>0</v>
      </c>
      <c r="AG2" s="4">
        <v>0</v>
      </c>
      <c r="AH2" s="4">
        <v>70</v>
      </c>
      <c r="AI2" s="4">
        <v>50</v>
      </c>
      <c r="AJ2" s="4" t="s">
        <v>64</v>
      </c>
      <c r="AK2" s="4" t="s">
        <v>0</v>
      </c>
      <c r="AL2" s="4" t="s">
        <v>145</v>
      </c>
      <c r="AM2" s="28" t="s">
        <v>386</v>
      </c>
      <c r="AN2" s="8">
        <v>0.16700000000000001</v>
      </c>
      <c r="AO2" s="4">
        <v>3.3340000000000002E-3</v>
      </c>
      <c r="AP2" s="3">
        <v>0.56999999999999995</v>
      </c>
    </row>
    <row r="3" spans="1:42" x14ac:dyDescent="0.2">
      <c r="A3" s="4" t="s">
        <v>16</v>
      </c>
      <c r="B3" s="4" t="s">
        <v>154</v>
      </c>
      <c r="C3" s="6">
        <v>6.87</v>
      </c>
      <c r="D3" s="6">
        <v>36.4</v>
      </c>
      <c r="E3" s="6">
        <v>47.7</v>
      </c>
      <c r="F3" s="4" t="s">
        <v>0</v>
      </c>
      <c r="G3" s="4" t="s">
        <v>28</v>
      </c>
      <c r="H3" s="4" t="s">
        <v>171</v>
      </c>
      <c r="I3" s="17" t="s">
        <v>324</v>
      </c>
      <c r="J3" s="5" t="s">
        <v>15</v>
      </c>
      <c r="K3" s="4">
        <v>5</v>
      </c>
      <c r="L3" s="3">
        <v>0.79500000000000004</v>
      </c>
      <c r="M3" s="19">
        <v>26</v>
      </c>
      <c r="N3" s="3">
        <v>1.3140000000000001</v>
      </c>
      <c r="O3" s="4" t="s">
        <v>11</v>
      </c>
      <c r="P3" s="4">
        <v>1.4328358210000001</v>
      </c>
      <c r="Q3" s="3">
        <v>1475</v>
      </c>
      <c r="R3" s="2" t="s">
        <v>192</v>
      </c>
      <c r="S3" s="2" t="s">
        <v>145</v>
      </c>
      <c r="T3" s="3" t="s">
        <v>145</v>
      </c>
      <c r="U3" s="3" t="s">
        <v>292</v>
      </c>
      <c r="V3" s="4" t="s">
        <v>200</v>
      </c>
      <c r="W3" s="5" t="s">
        <v>200</v>
      </c>
      <c r="X3" s="4">
        <v>1.0740000000000001</v>
      </c>
      <c r="Y3" s="4" t="s">
        <v>145</v>
      </c>
      <c r="Z3" s="4" t="s">
        <v>0</v>
      </c>
      <c r="AA3" s="4" t="s">
        <v>272</v>
      </c>
      <c r="AB3" s="4">
        <v>32</v>
      </c>
      <c r="AC3" s="3">
        <v>900</v>
      </c>
      <c r="AD3" s="4" t="s">
        <v>341</v>
      </c>
      <c r="AE3" s="7">
        <v>0</v>
      </c>
      <c r="AF3" s="7">
        <v>0</v>
      </c>
      <c r="AG3" s="4">
        <v>0</v>
      </c>
      <c r="AH3" s="4">
        <v>54</v>
      </c>
      <c r="AI3" s="4">
        <v>50</v>
      </c>
      <c r="AJ3" s="4" t="s">
        <v>64</v>
      </c>
      <c r="AK3" s="4" t="s">
        <v>0</v>
      </c>
      <c r="AL3" s="4" t="s">
        <v>145</v>
      </c>
      <c r="AM3" s="28" t="s">
        <v>386</v>
      </c>
      <c r="AN3" s="8">
        <v>0.22800000000000001</v>
      </c>
      <c r="AO3" s="4">
        <v>3.4559999999999999E-3</v>
      </c>
      <c r="AP3" s="3">
        <v>0.44</v>
      </c>
    </row>
    <row r="4" spans="1:42" x14ac:dyDescent="0.2">
      <c r="A4" s="4" t="s">
        <v>4</v>
      </c>
      <c r="B4" s="4" t="s">
        <v>154</v>
      </c>
      <c r="C4" s="6">
        <v>6.8</v>
      </c>
      <c r="D4" s="6">
        <v>36.4</v>
      </c>
      <c r="E4" s="6">
        <v>47.7</v>
      </c>
      <c r="F4" s="4" t="s">
        <v>0</v>
      </c>
      <c r="G4" s="4" t="s">
        <v>28</v>
      </c>
      <c r="H4" s="4" t="s">
        <v>0</v>
      </c>
      <c r="I4" s="17" t="s">
        <v>324</v>
      </c>
      <c r="J4" s="4" t="s">
        <v>306</v>
      </c>
      <c r="K4" s="4">
        <v>2</v>
      </c>
      <c r="L4" s="3">
        <v>1.02</v>
      </c>
      <c r="M4" s="19">
        <v>34.799999999999997</v>
      </c>
      <c r="N4" s="3">
        <v>1.3140000000000001</v>
      </c>
      <c r="O4" s="4" t="s">
        <v>11</v>
      </c>
      <c r="P4" s="4">
        <v>1.434782609</v>
      </c>
      <c r="Q4" s="3">
        <v>1515</v>
      </c>
      <c r="R4" s="2" t="s">
        <v>190</v>
      </c>
      <c r="S4" s="2" t="s">
        <v>145</v>
      </c>
      <c r="T4" s="3" t="s">
        <v>145</v>
      </c>
      <c r="U4" s="3" t="s">
        <v>292</v>
      </c>
      <c r="V4" s="4" t="s">
        <v>203</v>
      </c>
      <c r="W4" s="5" t="s">
        <v>203</v>
      </c>
      <c r="X4" s="4">
        <v>1.524</v>
      </c>
      <c r="Y4" s="4" t="s">
        <v>145</v>
      </c>
      <c r="Z4" s="4" t="s">
        <v>0</v>
      </c>
      <c r="AA4" s="4" t="s">
        <v>272</v>
      </c>
      <c r="AB4" s="4">
        <v>7</v>
      </c>
      <c r="AC4" s="3">
        <v>900</v>
      </c>
      <c r="AD4" s="4" t="s">
        <v>343</v>
      </c>
      <c r="AE4" s="7">
        <v>0</v>
      </c>
      <c r="AF4" s="7">
        <v>0</v>
      </c>
      <c r="AG4" s="4">
        <v>0</v>
      </c>
      <c r="AH4" s="4">
        <v>98</v>
      </c>
      <c r="AI4" s="4">
        <v>50</v>
      </c>
      <c r="AJ4" s="4" t="s">
        <v>64</v>
      </c>
      <c r="AK4" s="4" t="s">
        <v>0</v>
      </c>
      <c r="AL4" s="4" t="s">
        <v>145</v>
      </c>
      <c r="AM4" s="28" t="s">
        <v>386</v>
      </c>
      <c r="AN4" s="8">
        <v>0.19800000000000001</v>
      </c>
      <c r="AO4" s="4">
        <v>3.3960000000000001E-3</v>
      </c>
      <c r="AP4" s="3">
        <v>0.73899999999999999</v>
      </c>
    </row>
    <row r="5" spans="1:42" x14ac:dyDescent="0.2">
      <c r="A5" s="4" t="s">
        <v>16</v>
      </c>
      <c r="B5" s="4" t="s">
        <v>154</v>
      </c>
      <c r="C5" s="6">
        <v>6.87</v>
      </c>
      <c r="D5" s="6">
        <v>36.4</v>
      </c>
      <c r="E5" s="6">
        <v>47.7</v>
      </c>
      <c r="F5" s="4" t="s">
        <v>0</v>
      </c>
      <c r="G5" s="4" t="s">
        <v>28</v>
      </c>
      <c r="H5" s="4" t="s">
        <v>0</v>
      </c>
      <c r="I5" s="17" t="s">
        <v>324</v>
      </c>
      <c r="J5" s="5" t="s">
        <v>15</v>
      </c>
      <c r="K5" s="4">
        <v>1</v>
      </c>
      <c r="L5" s="3">
        <v>1.08</v>
      </c>
      <c r="M5" s="19">
        <v>13.4</v>
      </c>
      <c r="N5" s="3">
        <v>1.3140000000000001</v>
      </c>
      <c r="O5" s="4" t="s">
        <v>11</v>
      </c>
      <c r="P5" s="4">
        <v>1.0874999999999999</v>
      </c>
      <c r="Q5" s="3">
        <v>1500</v>
      </c>
      <c r="R5" s="2" t="s">
        <v>190</v>
      </c>
      <c r="S5" s="2" t="s">
        <v>145</v>
      </c>
      <c r="T5" s="3" t="s">
        <v>145</v>
      </c>
      <c r="U5" s="3" t="s">
        <v>292</v>
      </c>
      <c r="V5" s="4" t="s">
        <v>204</v>
      </c>
      <c r="W5" s="4" t="s">
        <v>204</v>
      </c>
      <c r="X5" s="4">
        <v>5.1559999999999997</v>
      </c>
      <c r="Y5" s="4" t="s">
        <v>145</v>
      </c>
      <c r="Z5" s="4" t="s">
        <v>150</v>
      </c>
      <c r="AA5" s="4" t="s">
        <v>272</v>
      </c>
      <c r="AB5" s="4">
        <v>92</v>
      </c>
      <c r="AC5" s="3">
        <v>900</v>
      </c>
      <c r="AD5" s="4" t="s">
        <v>343</v>
      </c>
      <c r="AE5" s="7">
        <v>0</v>
      </c>
      <c r="AF5" s="7">
        <v>0</v>
      </c>
      <c r="AG5" s="4">
        <v>0</v>
      </c>
      <c r="AH5" s="4">
        <v>24</v>
      </c>
      <c r="AI5" s="4">
        <v>100</v>
      </c>
      <c r="AJ5" s="4" t="s">
        <v>64</v>
      </c>
      <c r="AK5" s="4" t="s">
        <v>0</v>
      </c>
      <c r="AL5" s="4" t="s">
        <v>145</v>
      </c>
      <c r="AM5" s="28" t="s">
        <v>387</v>
      </c>
      <c r="AN5" s="8">
        <v>0.36699999999999999</v>
      </c>
      <c r="AO5" s="4">
        <v>3.7339999999999999E-3</v>
      </c>
      <c r="AP5" s="3">
        <v>0.41599999999999998</v>
      </c>
    </row>
    <row r="6" spans="1:42" x14ac:dyDescent="0.2">
      <c r="A6" s="4" t="s">
        <v>16</v>
      </c>
      <c r="B6" s="4" t="s">
        <v>154</v>
      </c>
      <c r="C6" s="6">
        <v>6.87</v>
      </c>
      <c r="D6" s="6">
        <v>36.4</v>
      </c>
      <c r="E6" s="6">
        <v>47.7</v>
      </c>
      <c r="F6" s="4" t="s">
        <v>0</v>
      </c>
      <c r="G6" s="4" t="s">
        <v>28</v>
      </c>
      <c r="H6" s="4" t="s">
        <v>0</v>
      </c>
      <c r="I6" s="17" t="s">
        <v>324</v>
      </c>
      <c r="J6" s="4" t="s">
        <v>307</v>
      </c>
      <c r="K6" s="4">
        <v>2</v>
      </c>
      <c r="L6" s="3">
        <v>0.95</v>
      </c>
      <c r="M6" s="19">
        <v>24</v>
      </c>
      <c r="N6" s="3">
        <v>1.3140000000000001</v>
      </c>
      <c r="O6" s="4" t="s">
        <v>11</v>
      </c>
      <c r="P6" s="4">
        <v>1.9092331769999999</v>
      </c>
      <c r="Q6" s="3">
        <v>1500</v>
      </c>
      <c r="R6" s="2" t="s">
        <v>190</v>
      </c>
      <c r="S6" s="2" t="s">
        <v>145</v>
      </c>
      <c r="T6" s="3" t="s">
        <v>145</v>
      </c>
      <c r="U6" s="3" t="s">
        <v>292</v>
      </c>
      <c r="V6" s="4" t="s">
        <v>205</v>
      </c>
      <c r="W6" s="4" t="s">
        <v>205</v>
      </c>
      <c r="X6" s="4">
        <v>2.48</v>
      </c>
      <c r="Y6" s="4" t="s">
        <v>145</v>
      </c>
      <c r="Z6" s="4" t="s">
        <v>0</v>
      </c>
      <c r="AA6" s="4" t="s">
        <v>272</v>
      </c>
      <c r="AB6" s="45">
        <f>AVERAGE(AB2:AB5,AB7:AB85)</f>
        <v>108.53012048192771</v>
      </c>
      <c r="AC6" s="3">
        <v>900</v>
      </c>
      <c r="AD6" s="4" t="s">
        <v>344</v>
      </c>
      <c r="AE6" s="7">
        <v>1</v>
      </c>
      <c r="AF6" s="7">
        <v>0</v>
      </c>
      <c r="AG6" s="4">
        <v>0</v>
      </c>
      <c r="AH6" s="4">
        <v>25</v>
      </c>
      <c r="AI6" s="4">
        <v>100</v>
      </c>
      <c r="AJ6" s="4" t="s">
        <v>64</v>
      </c>
      <c r="AK6" s="4" t="s">
        <v>0</v>
      </c>
      <c r="AL6" s="4" t="s">
        <v>145</v>
      </c>
      <c r="AM6" s="28" t="s">
        <v>387</v>
      </c>
      <c r="AN6" s="8">
        <v>0.22700000000000001</v>
      </c>
      <c r="AO6" s="4">
        <v>3.454E-3</v>
      </c>
      <c r="AP6" s="3">
        <v>0.61099999999999999</v>
      </c>
    </row>
    <row r="7" spans="1:42" x14ac:dyDescent="0.2">
      <c r="A7" s="4" t="s">
        <v>4</v>
      </c>
      <c r="B7" s="4" t="s">
        <v>154</v>
      </c>
      <c r="C7" s="6">
        <v>6.8</v>
      </c>
      <c r="D7" s="6">
        <v>36.4</v>
      </c>
      <c r="E7" s="6">
        <v>47.7</v>
      </c>
      <c r="F7" s="4" t="s">
        <v>0</v>
      </c>
      <c r="G7" s="4" t="s">
        <v>28</v>
      </c>
      <c r="H7" s="4" t="s">
        <v>0</v>
      </c>
      <c r="I7" s="17" t="s">
        <v>324</v>
      </c>
      <c r="J7" s="4" t="s">
        <v>306</v>
      </c>
      <c r="K7" s="4">
        <v>2</v>
      </c>
      <c r="L7" s="3">
        <v>1.01</v>
      </c>
      <c r="M7" s="19">
        <v>24.1</v>
      </c>
      <c r="N7" s="3">
        <v>1.3140000000000001</v>
      </c>
      <c r="O7" s="4" t="s">
        <v>45</v>
      </c>
      <c r="P7" s="4">
        <v>1.363636364</v>
      </c>
      <c r="Q7" s="3">
        <v>1515</v>
      </c>
      <c r="R7" s="2" t="s">
        <v>190</v>
      </c>
      <c r="S7" s="2" t="s">
        <v>145</v>
      </c>
      <c r="T7" s="3" t="s">
        <v>145</v>
      </c>
      <c r="U7" s="3" t="s">
        <v>292</v>
      </c>
      <c r="V7" s="4" t="s">
        <v>207</v>
      </c>
      <c r="W7" s="4" t="s">
        <v>207</v>
      </c>
      <c r="X7" s="4">
        <v>1.415</v>
      </c>
      <c r="Y7" s="4" t="s">
        <v>145</v>
      </c>
      <c r="Z7" s="4" t="s">
        <v>0</v>
      </c>
      <c r="AA7" s="4" t="s">
        <v>273</v>
      </c>
      <c r="AB7" s="4">
        <v>77</v>
      </c>
      <c r="AC7" s="3">
        <v>900</v>
      </c>
      <c r="AD7" s="4" t="s">
        <v>345</v>
      </c>
      <c r="AE7" s="7">
        <v>0</v>
      </c>
      <c r="AF7" s="7">
        <v>0</v>
      </c>
      <c r="AG7" s="4">
        <v>0</v>
      </c>
      <c r="AH7" s="4">
        <v>218</v>
      </c>
      <c r="AI7" s="4">
        <v>100</v>
      </c>
      <c r="AJ7" s="4" t="s">
        <v>64</v>
      </c>
      <c r="AK7" s="4" t="s">
        <v>0</v>
      </c>
      <c r="AL7" s="4" t="s">
        <v>145</v>
      </c>
      <c r="AM7" s="28" t="s">
        <v>387</v>
      </c>
      <c r="AN7" s="8">
        <v>0.26700000000000002</v>
      </c>
      <c r="AO7" s="4">
        <v>3.5339999999999998E-3</v>
      </c>
      <c r="AP7" s="3">
        <v>0.45300000000000001</v>
      </c>
    </row>
    <row r="8" spans="1:42" x14ac:dyDescent="0.2">
      <c r="A8" s="4" t="s">
        <v>4</v>
      </c>
      <c r="B8" s="4" t="s">
        <v>154</v>
      </c>
      <c r="C8" s="6">
        <v>6.8</v>
      </c>
      <c r="D8" s="6">
        <v>36.4</v>
      </c>
      <c r="E8" s="6">
        <v>47.7</v>
      </c>
      <c r="F8" s="4" t="s">
        <v>0</v>
      </c>
      <c r="G8" s="4" t="s">
        <v>28</v>
      </c>
      <c r="H8" s="4" t="s">
        <v>172</v>
      </c>
      <c r="I8" s="17" t="s">
        <v>324</v>
      </c>
      <c r="J8" s="5" t="s">
        <v>15</v>
      </c>
      <c r="K8" s="4">
        <v>1</v>
      </c>
      <c r="L8" s="3">
        <v>0.99</v>
      </c>
      <c r="M8" s="19">
        <v>16.8</v>
      </c>
      <c r="N8" s="3">
        <v>1.3140000000000001</v>
      </c>
      <c r="O8" s="4" t="s">
        <v>45</v>
      </c>
      <c r="P8" s="4">
        <v>1.1478260870000001</v>
      </c>
      <c r="Q8" s="3">
        <v>1515</v>
      </c>
      <c r="R8" s="2" t="s">
        <v>190</v>
      </c>
      <c r="S8" s="2" t="s">
        <v>145</v>
      </c>
      <c r="T8" s="3" t="s">
        <v>145</v>
      </c>
      <c r="U8" s="3" t="s">
        <v>292</v>
      </c>
      <c r="V8" s="4" t="s">
        <v>208</v>
      </c>
      <c r="W8" s="4" t="s">
        <v>208</v>
      </c>
      <c r="X8" s="4">
        <v>1.59</v>
      </c>
      <c r="Y8" s="4" t="s">
        <v>145</v>
      </c>
      <c r="Z8" s="4" t="s">
        <v>0</v>
      </c>
      <c r="AA8" s="4" t="s">
        <v>273</v>
      </c>
      <c r="AB8" s="4">
        <v>77</v>
      </c>
      <c r="AC8" s="3">
        <v>900</v>
      </c>
      <c r="AD8" s="4" t="s">
        <v>345</v>
      </c>
      <c r="AE8" s="7">
        <v>0</v>
      </c>
      <c r="AF8" s="7">
        <v>0</v>
      </c>
      <c r="AG8" s="4">
        <v>0</v>
      </c>
      <c r="AH8" s="4">
        <v>258</v>
      </c>
      <c r="AI8" s="4">
        <v>100</v>
      </c>
      <c r="AJ8" s="4" t="s">
        <v>64</v>
      </c>
      <c r="AK8" s="4" t="s">
        <v>0</v>
      </c>
      <c r="AL8" s="4" t="s">
        <v>145</v>
      </c>
      <c r="AM8" s="28" t="s">
        <v>387</v>
      </c>
      <c r="AN8" s="8">
        <v>0.19700000000000001</v>
      </c>
      <c r="AO8" s="4">
        <v>3.3939999999999999E-3</v>
      </c>
      <c r="AP8" s="3">
        <v>0.53500000000000003</v>
      </c>
    </row>
    <row r="9" spans="1:42" x14ac:dyDescent="0.2">
      <c r="A9" s="4" t="s">
        <v>16</v>
      </c>
      <c r="B9" s="4" t="s">
        <v>154</v>
      </c>
      <c r="C9" s="6">
        <v>6.87</v>
      </c>
      <c r="D9" s="6">
        <v>36.4</v>
      </c>
      <c r="E9" s="6">
        <v>47.7</v>
      </c>
      <c r="F9" s="4" t="s">
        <v>0</v>
      </c>
      <c r="G9" s="4" t="s">
        <v>44</v>
      </c>
      <c r="H9" s="4" t="s">
        <v>0</v>
      </c>
      <c r="I9" s="17" t="s">
        <v>325</v>
      </c>
      <c r="J9" s="4" t="s">
        <v>308</v>
      </c>
      <c r="K9" s="4">
        <v>2</v>
      </c>
      <c r="L9" s="3">
        <v>0.71499999999999997</v>
      </c>
      <c r="M9" s="19">
        <v>24.2</v>
      </c>
      <c r="N9" s="3">
        <v>0.85899999999999999</v>
      </c>
      <c r="O9" s="4" t="s">
        <v>11</v>
      </c>
      <c r="P9" s="4">
        <v>2.5666666669999998</v>
      </c>
      <c r="Q9" s="3">
        <v>1500</v>
      </c>
      <c r="R9" s="2" t="s">
        <v>190</v>
      </c>
      <c r="S9" s="2" t="s">
        <v>145</v>
      </c>
      <c r="T9" s="3" t="s">
        <v>145</v>
      </c>
      <c r="U9" s="3" t="s">
        <v>292</v>
      </c>
      <c r="V9" s="4" t="s">
        <v>209</v>
      </c>
      <c r="W9" s="5" t="s">
        <v>210</v>
      </c>
      <c r="X9" s="4">
        <v>4.6150000000000002</v>
      </c>
      <c r="Y9" s="4" t="s">
        <v>145</v>
      </c>
      <c r="Z9" s="4" t="s">
        <v>0</v>
      </c>
      <c r="AA9" s="4" t="s">
        <v>272</v>
      </c>
      <c r="AB9" s="4">
        <v>1</v>
      </c>
      <c r="AC9" s="3">
        <v>900</v>
      </c>
      <c r="AD9" s="4" t="s">
        <v>346</v>
      </c>
      <c r="AE9" s="7">
        <v>11</v>
      </c>
      <c r="AF9" s="7">
        <v>3</v>
      </c>
      <c r="AG9" s="4">
        <v>0</v>
      </c>
      <c r="AH9" s="4">
        <v>13</v>
      </c>
      <c r="AI9" s="4">
        <v>100</v>
      </c>
      <c r="AJ9" s="4" t="s">
        <v>64</v>
      </c>
      <c r="AK9" s="4" t="s">
        <v>0</v>
      </c>
      <c r="AL9" s="4" t="s">
        <v>145</v>
      </c>
      <c r="AM9" s="28" t="s">
        <v>387</v>
      </c>
      <c r="AN9" s="8">
        <v>0.26600000000000001</v>
      </c>
      <c r="AO9" s="4">
        <v>3.532E-3</v>
      </c>
      <c r="AP9" s="3">
        <v>0.65900000000000003</v>
      </c>
    </row>
    <row r="10" spans="1:42" x14ac:dyDescent="0.2">
      <c r="A10" s="4" t="s">
        <v>16</v>
      </c>
      <c r="B10" s="4" t="s">
        <v>154</v>
      </c>
      <c r="C10" s="6">
        <v>6.87</v>
      </c>
      <c r="D10" s="6">
        <v>36.4</v>
      </c>
      <c r="E10" s="6">
        <v>47.7</v>
      </c>
      <c r="F10" s="4" t="s">
        <v>0</v>
      </c>
      <c r="G10" s="4" t="s">
        <v>50</v>
      </c>
      <c r="H10" s="4" t="s">
        <v>0</v>
      </c>
      <c r="I10" s="17" t="s">
        <v>326</v>
      </c>
      <c r="J10" s="4" t="s">
        <v>29</v>
      </c>
      <c r="K10" s="4">
        <v>3</v>
      </c>
      <c r="L10" s="3">
        <v>0.91</v>
      </c>
      <c r="M10" s="19">
        <v>20.3</v>
      </c>
      <c r="N10" s="3">
        <v>0.85899999999999999</v>
      </c>
      <c r="O10" s="4" t="s">
        <v>11</v>
      </c>
      <c r="P10" s="4">
        <v>2.3684210530000001</v>
      </c>
      <c r="Q10" s="3">
        <v>1500</v>
      </c>
      <c r="R10" s="2" t="s">
        <v>190</v>
      </c>
      <c r="S10" s="2" t="s">
        <v>145</v>
      </c>
      <c r="T10" s="3" t="s">
        <v>145</v>
      </c>
      <c r="U10" s="3" t="s">
        <v>292</v>
      </c>
      <c r="V10" s="4" t="s">
        <v>209</v>
      </c>
      <c r="W10" s="5" t="s">
        <v>210</v>
      </c>
      <c r="X10" s="4">
        <v>4.6150000000000002</v>
      </c>
      <c r="Y10" s="4" t="s">
        <v>145</v>
      </c>
      <c r="Z10" s="4" t="s">
        <v>0</v>
      </c>
      <c r="AA10" s="4" t="s">
        <v>272</v>
      </c>
      <c r="AB10" s="4">
        <v>117</v>
      </c>
      <c r="AC10" s="3">
        <v>900</v>
      </c>
      <c r="AD10" s="4" t="s">
        <v>346</v>
      </c>
      <c r="AE10" s="7">
        <v>11</v>
      </c>
      <c r="AF10" s="7">
        <v>3</v>
      </c>
      <c r="AG10" s="4">
        <v>0</v>
      </c>
      <c r="AH10" s="4">
        <v>27</v>
      </c>
      <c r="AI10" s="4">
        <v>200</v>
      </c>
      <c r="AJ10" s="4" t="s">
        <v>64</v>
      </c>
      <c r="AK10" s="4" t="s">
        <v>0</v>
      </c>
      <c r="AL10" s="4" t="s">
        <v>145</v>
      </c>
      <c r="AM10" s="28" t="s">
        <v>387</v>
      </c>
      <c r="AN10" s="8">
        <v>0.28599999999999998</v>
      </c>
      <c r="AO10" s="4">
        <v>3.5720000000000001E-3</v>
      </c>
      <c r="AP10" s="3">
        <v>0.438</v>
      </c>
    </row>
    <row r="11" spans="1:42" x14ac:dyDescent="0.2">
      <c r="A11" s="4" t="s">
        <v>16</v>
      </c>
      <c r="B11" s="4" t="s">
        <v>154</v>
      </c>
      <c r="C11" s="6">
        <v>6.87</v>
      </c>
      <c r="D11" s="6">
        <v>36.4</v>
      </c>
      <c r="E11" s="6">
        <v>47.7</v>
      </c>
      <c r="F11" s="4" t="s">
        <v>0</v>
      </c>
      <c r="G11" s="4" t="s">
        <v>28</v>
      </c>
      <c r="H11" s="4" t="s">
        <v>173</v>
      </c>
      <c r="I11" s="17" t="s">
        <v>324</v>
      </c>
      <c r="J11" s="5" t="s">
        <v>15</v>
      </c>
      <c r="K11" s="4">
        <v>3</v>
      </c>
      <c r="L11" s="3">
        <v>0.84499999999999997</v>
      </c>
      <c r="M11" s="19">
        <v>19.7</v>
      </c>
      <c r="N11" s="3">
        <v>1.3140000000000001</v>
      </c>
      <c r="O11" s="4" t="s">
        <v>11</v>
      </c>
      <c r="P11" s="4">
        <v>1.25</v>
      </c>
      <c r="Q11" s="3">
        <v>1515</v>
      </c>
      <c r="R11" s="2" t="s">
        <v>190</v>
      </c>
      <c r="S11" s="2" t="s">
        <v>145</v>
      </c>
      <c r="T11" s="3" t="s">
        <v>145</v>
      </c>
      <c r="U11" s="3" t="s">
        <v>292</v>
      </c>
      <c r="V11" s="4" t="s">
        <v>201</v>
      </c>
      <c r="W11" s="4" t="s">
        <v>201</v>
      </c>
      <c r="X11" s="4">
        <v>9.7189999999999994</v>
      </c>
      <c r="Y11" s="4" t="s">
        <v>145</v>
      </c>
      <c r="Z11" s="4" t="s">
        <v>0</v>
      </c>
      <c r="AA11" s="4" t="s">
        <v>272</v>
      </c>
      <c r="AB11" s="4">
        <v>41</v>
      </c>
      <c r="AC11" s="3">
        <v>900</v>
      </c>
      <c r="AD11" s="4" t="s">
        <v>342</v>
      </c>
      <c r="AE11" s="7">
        <v>0</v>
      </c>
      <c r="AF11" s="7">
        <v>0</v>
      </c>
      <c r="AG11" s="4">
        <v>0</v>
      </c>
      <c r="AH11" s="4">
        <v>181</v>
      </c>
      <c r="AI11" s="4">
        <v>200</v>
      </c>
      <c r="AJ11" s="4" t="s">
        <v>64</v>
      </c>
      <c r="AK11" s="4" t="s">
        <v>0</v>
      </c>
      <c r="AL11" s="4" t="s">
        <v>145</v>
      </c>
      <c r="AM11" s="28" t="s">
        <v>387</v>
      </c>
      <c r="AN11" s="8">
        <v>0.27700000000000002</v>
      </c>
      <c r="AO11" s="4">
        <v>3.5539999999999999E-3</v>
      </c>
      <c r="AP11" s="3">
        <v>0.53100000000000003</v>
      </c>
    </row>
    <row r="12" spans="1:42" x14ac:dyDescent="0.2">
      <c r="A12" s="4" t="s">
        <v>16</v>
      </c>
      <c r="B12" s="4" t="s">
        <v>154</v>
      </c>
      <c r="C12" s="6">
        <v>6.87</v>
      </c>
      <c r="D12" s="6">
        <v>36.4</v>
      </c>
      <c r="E12" s="6">
        <v>47.7</v>
      </c>
      <c r="F12" s="4" t="s">
        <v>0</v>
      </c>
      <c r="G12" s="4" t="s">
        <v>28</v>
      </c>
      <c r="H12" s="4" t="s">
        <v>173</v>
      </c>
      <c r="I12" s="17" t="s">
        <v>324</v>
      </c>
      <c r="J12" s="5" t="s">
        <v>15</v>
      </c>
      <c r="K12" s="4">
        <v>2</v>
      </c>
      <c r="L12" s="3">
        <v>0.78</v>
      </c>
      <c r="M12" s="19">
        <v>24.8</v>
      </c>
      <c r="N12" s="3">
        <v>1.3140000000000001</v>
      </c>
      <c r="O12" s="4" t="s">
        <v>11</v>
      </c>
      <c r="P12" s="4">
        <v>1.5625</v>
      </c>
      <c r="Q12" s="3">
        <v>1475</v>
      </c>
      <c r="R12" s="2" t="s">
        <v>192</v>
      </c>
      <c r="S12" s="2" t="s">
        <v>145</v>
      </c>
      <c r="T12" s="3" t="s">
        <v>145</v>
      </c>
      <c r="U12" s="3" t="s">
        <v>292</v>
      </c>
      <c r="V12" s="4" t="s">
        <v>201</v>
      </c>
      <c r="W12" s="4" t="s">
        <v>201</v>
      </c>
      <c r="X12" s="4">
        <v>9.7010000000000005</v>
      </c>
      <c r="Y12" s="4" t="s">
        <v>145</v>
      </c>
      <c r="Z12" s="4" t="s">
        <v>0</v>
      </c>
      <c r="AA12" s="4" t="s">
        <v>272</v>
      </c>
      <c r="AB12" s="4">
        <v>41</v>
      </c>
      <c r="AC12" s="3">
        <v>900</v>
      </c>
      <c r="AD12" s="4" t="s">
        <v>342</v>
      </c>
      <c r="AE12" s="7">
        <v>0</v>
      </c>
      <c r="AF12" s="7">
        <v>0</v>
      </c>
      <c r="AG12" s="4">
        <v>0</v>
      </c>
      <c r="AH12" s="4">
        <v>183</v>
      </c>
      <c r="AI12" s="4">
        <v>200</v>
      </c>
      <c r="AJ12" s="4" t="s">
        <v>64</v>
      </c>
      <c r="AK12" s="4" t="s">
        <v>0</v>
      </c>
      <c r="AL12" s="4" t="s">
        <v>145</v>
      </c>
      <c r="AM12" s="28" t="s">
        <v>387</v>
      </c>
      <c r="AN12" s="8">
        <v>0.218</v>
      </c>
      <c r="AO12" s="4">
        <v>3.4359999999999998E-3</v>
      </c>
      <c r="AP12" s="3">
        <v>0.63400000000000001</v>
      </c>
    </row>
    <row r="13" spans="1:42" x14ac:dyDescent="0.2">
      <c r="A13" s="4" t="s">
        <v>16</v>
      </c>
      <c r="B13" s="4" t="s">
        <v>154</v>
      </c>
      <c r="C13" s="6">
        <v>6.87</v>
      </c>
      <c r="D13" s="6">
        <v>36.4</v>
      </c>
      <c r="E13" s="6">
        <v>47.7</v>
      </c>
      <c r="F13" s="4" t="s">
        <v>0</v>
      </c>
      <c r="G13" s="4" t="s">
        <v>50</v>
      </c>
      <c r="H13" s="4" t="s">
        <v>0</v>
      </c>
      <c r="I13" s="17" t="s">
        <v>327</v>
      </c>
      <c r="J13" s="5" t="s">
        <v>310</v>
      </c>
      <c r="K13" s="4">
        <v>2</v>
      </c>
      <c r="L13" s="3">
        <v>0.69</v>
      </c>
      <c r="M13" s="19">
        <v>26.4</v>
      </c>
      <c r="N13" s="3">
        <v>0.85899999999999999</v>
      </c>
      <c r="O13" s="4" t="s">
        <v>11</v>
      </c>
      <c r="P13" s="4">
        <v>1.523809524</v>
      </c>
      <c r="Q13" s="3">
        <v>1500</v>
      </c>
      <c r="R13" s="2" t="s">
        <v>190</v>
      </c>
      <c r="S13" s="2" t="s">
        <v>145</v>
      </c>
      <c r="T13" s="3" t="s">
        <v>145</v>
      </c>
      <c r="U13" s="3" t="s">
        <v>292</v>
      </c>
      <c r="V13" s="4" t="s">
        <v>211</v>
      </c>
      <c r="W13" s="4" t="s">
        <v>211</v>
      </c>
      <c r="X13" s="4">
        <v>3.4910000000000001</v>
      </c>
      <c r="Y13" s="4" t="s">
        <v>145</v>
      </c>
      <c r="Z13" s="4" t="s">
        <v>0</v>
      </c>
      <c r="AA13" s="4" t="s">
        <v>272</v>
      </c>
      <c r="AB13" s="4">
        <v>41</v>
      </c>
      <c r="AC13" s="3">
        <v>900</v>
      </c>
      <c r="AD13" s="4" t="s">
        <v>348</v>
      </c>
      <c r="AE13" s="7">
        <v>4</v>
      </c>
      <c r="AF13" s="7">
        <v>0</v>
      </c>
      <c r="AG13" s="4">
        <v>0</v>
      </c>
      <c r="AH13" s="4">
        <v>19</v>
      </c>
      <c r="AI13" s="4">
        <v>200</v>
      </c>
      <c r="AJ13" s="4" t="s">
        <v>46</v>
      </c>
      <c r="AK13" s="4" t="s">
        <v>0</v>
      </c>
      <c r="AL13" s="4" t="s">
        <v>145</v>
      </c>
      <c r="AM13" s="28" t="s">
        <v>387</v>
      </c>
      <c r="AN13" s="8">
        <v>0.32</v>
      </c>
      <c r="AO13" s="4">
        <v>3.64E-3</v>
      </c>
      <c r="AP13" s="3">
        <v>0.41799999999999998</v>
      </c>
    </row>
    <row r="14" spans="1:42" x14ac:dyDescent="0.2">
      <c r="A14" s="4" t="s">
        <v>16</v>
      </c>
      <c r="B14" s="4" t="s">
        <v>154</v>
      </c>
      <c r="C14" s="6">
        <v>6.87</v>
      </c>
      <c r="D14" s="6">
        <v>36.4</v>
      </c>
      <c r="E14" s="6">
        <v>47.7</v>
      </c>
      <c r="F14" s="4" t="s">
        <v>0</v>
      </c>
      <c r="G14" s="4" t="s">
        <v>50</v>
      </c>
      <c r="H14" s="4" t="s">
        <v>0</v>
      </c>
      <c r="I14" s="17" t="s">
        <v>325</v>
      </c>
      <c r="J14" s="4" t="s">
        <v>309</v>
      </c>
      <c r="K14" s="4">
        <v>1</v>
      </c>
      <c r="L14" s="3">
        <v>0.85</v>
      </c>
      <c r="M14" s="19">
        <v>17.5</v>
      </c>
      <c r="N14" s="3">
        <v>0.85899999999999999</v>
      </c>
      <c r="O14" s="4" t="s">
        <v>11</v>
      </c>
      <c r="P14" s="4">
        <v>1.564516129</v>
      </c>
      <c r="Q14" s="3">
        <v>1500</v>
      </c>
      <c r="R14" s="2" t="s">
        <v>190</v>
      </c>
      <c r="S14" s="2" t="s">
        <v>145</v>
      </c>
      <c r="T14" s="3" t="s">
        <v>145</v>
      </c>
      <c r="U14" s="3" t="s">
        <v>292</v>
      </c>
      <c r="V14" s="4" t="s">
        <v>211</v>
      </c>
      <c r="W14" s="4" t="s">
        <v>211</v>
      </c>
      <c r="X14" s="4">
        <v>3.4910000000000001</v>
      </c>
      <c r="Y14" s="4" t="s">
        <v>145</v>
      </c>
      <c r="Z14" s="4" t="s">
        <v>0</v>
      </c>
      <c r="AA14" s="4" t="s">
        <v>272</v>
      </c>
      <c r="AB14" s="4">
        <v>1</v>
      </c>
      <c r="AC14" s="3">
        <v>900</v>
      </c>
      <c r="AD14" s="4" t="s">
        <v>348</v>
      </c>
      <c r="AE14" s="7">
        <v>4</v>
      </c>
      <c r="AF14" s="7">
        <v>0</v>
      </c>
      <c r="AG14" s="4">
        <v>0</v>
      </c>
      <c r="AH14" s="4">
        <v>19</v>
      </c>
      <c r="AI14" s="4">
        <v>200</v>
      </c>
      <c r="AJ14" s="4" t="s">
        <v>64</v>
      </c>
      <c r="AK14" s="4" t="s">
        <v>0</v>
      </c>
      <c r="AL14" s="4" t="s">
        <v>145</v>
      </c>
      <c r="AM14" s="28" t="s">
        <v>387</v>
      </c>
      <c r="AN14" s="8">
        <v>0.25800000000000001</v>
      </c>
      <c r="AO14" s="4">
        <v>3.516E-3</v>
      </c>
      <c r="AP14" s="3">
        <v>0.65600000000000003</v>
      </c>
    </row>
    <row r="15" spans="1:42" x14ac:dyDescent="0.2">
      <c r="A15" s="4" t="s">
        <v>16</v>
      </c>
      <c r="B15" s="4" t="s">
        <v>154</v>
      </c>
      <c r="C15" s="6">
        <v>6.87</v>
      </c>
      <c r="D15" s="6">
        <v>36.4</v>
      </c>
      <c r="E15" s="6">
        <v>47.7</v>
      </c>
      <c r="F15" s="4" t="s">
        <v>0</v>
      </c>
      <c r="G15" s="4" t="s">
        <v>50</v>
      </c>
      <c r="H15" s="4" t="s">
        <v>174</v>
      </c>
      <c r="I15" s="17" t="s">
        <v>324</v>
      </c>
      <c r="J15" s="5" t="s">
        <v>15</v>
      </c>
      <c r="K15" s="4">
        <v>6</v>
      </c>
      <c r="L15" s="3">
        <v>1.01</v>
      </c>
      <c r="M15" s="19">
        <v>6.5</v>
      </c>
      <c r="N15" s="3">
        <v>0.85899999999999999</v>
      </c>
      <c r="O15" s="4" t="s">
        <v>11</v>
      </c>
      <c r="P15" s="4">
        <v>1.6666666670000001</v>
      </c>
      <c r="Q15" s="3">
        <v>1500</v>
      </c>
      <c r="R15" s="2" t="s">
        <v>190</v>
      </c>
      <c r="S15" s="2" t="s">
        <v>145</v>
      </c>
      <c r="T15" s="3" t="s">
        <v>145</v>
      </c>
      <c r="U15" s="3" t="s">
        <v>292</v>
      </c>
      <c r="V15" s="4" t="s">
        <v>211</v>
      </c>
      <c r="W15" s="4" t="s">
        <v>211</v>
      </c>
      <c r="X15" s="4">
        <v>3.4910000000000001</v>
      </c>
      <c r="Y15" s="4" t="s">
        <v>145</v>
      </c>
      <c r="Z15" s="4" t="s">
        <v>0</v>
      </c>
      <c r="AA15" s="4" t="s">
        <v>272</v>
      </c>
      <c r="AB15" s="4">
        <v>222</v>
      </c>
      <c r="AC15" s="3">
        <v>900</v>
      </c>
      <c r="AD15" s="4" t="s">
        <v>349</v>
      </c>
      <c r="AE15" s="7">
        <v>4</v>
      </c>
      <c r="AF15" s="7">
        <v>0</v>
      </c>
      <c r="AG15" s="4">
        <v>0</v>
      </c>
      <c r="AH15" s="4">
        <v>23</v>
      </c>
      <c r="AI15" s="4">
        <v>200</v>
      </c>
      <c r="AJ15" s="4" t="s">
        <v>64</v>
      </c>
      <c r="AK15" s="4" t="s">
        <v>0</v>
      </c>
      <c r="AL15" s="4" t="s">
        <v>145</v>
      </c>
      <c r="AM15" s="28" t="s">
        <v>386</v>
      </c>
      <c r="AN15" s="8">
        <v>0.27800000000000002</v>
      </c>
      <c r="AO15" s="4">
        <v>3.5560000000000001E-3</v>
      </c>
      <c r="AP15" s="3">
        <v>0.40100000000000002</v>
      </c>
    </row>
    <row r="16" spans="1:42" x14ac:dyDescent="0.2">
      <c r="A16" s="4" t="s">
        <v>16</v>
      </c>
      <c r="B16" s="4" t="s">
        <v>154</v>
      </c>
      <c r="C16" s="6">
        <v>6.87</v>
      </c>
      <c r="D16" s="6">
        <v>36.4</v>
      </c>
      <c r="E16" s="6">
        <v>47.7</v>
      </c>
      <c r="F16" s="4" t="s">
        <v>0</v>
      </c>
      <c r="G16" s="4" t="s">
        <v>28</v>
      </c>
      <c r="H16" s="4" t="s">
        <v>173</v>
      </c>
      <c r="I16" s="17" t="s">
        <v>324</v>
      </c>
      <c r="J16" s="5" t="s">
        <v>15</v>
      </c>
      <c r="K16" s="4">
        <v>5</v>
      </c>
      <c r="L16" s="3">
        <v>0.755</v>
      </c>
      <c r="M16" s="19">
        <v>3.6</v>
      </c>
      <c r="N16" s="3">
        <v>1.3140000000000001</v>
      </c>
      <c r="O16" s="4" t="s">
        <v>11</v>
      </c>
      <c r="P16" s="4">
        <v>1.387096774</v>
      </c>
      <c r="Q16" s="3">
        <v>1475</v>
      </c>
      <c r="R16" s="2" t="s">
        <v>192</v>
      </c>
      <c r="S16" s="2" t="s">
        <v>145</v>
      </c>
      <c r="T16" s="3" t="s">
        <v>145</v>
      </c>
      <c r="U16" s="3" t="s">
        <v>292</v>
      </c>
      <c r="V16" s="4" t="s">
        <v>201</v>
      </c>
      <c r="W16" s="4" t="s">
        <v>201</v>
      </c>
      <c r="X16" s="4">
        <v>9.7010000000000005</v>
      </c>
      <c r="Y16" s="4" t="s">
        <v>145</v>
      </c>
      <c r="Z16" s="4" t="s">
        <v>0</v>
      </c>
      <c r="AA16" s="4" t="s">
        <v>272</v>
      </c>
      <c r="AB16" s="4">
        <v>222</v>
      </c>
      <c r="AC16" s="3">
        <v>900</v>
      </c>
      <c r="AD16" s="4" t="s">
        <v>349</v>
      </c>
      <c r="AE16" s="7">
        <v>0</v>
      </c>
      <c r="AF16" s="7">
        <v>0</v>
      </c>
      <c r="AG16" s="4">
        <v>0</v>
      </c>
      <c r="AH16" s="4">
        <v>191</v>
      </c>
      <c r="AI16" s="4">
        <v>200</v>
      </c>
      <c r="AJ16" s="4" t="s">
        <v>46</v>
      </c>
      <c r="AK16" s="4" t="s">
        <v>0</v>
      </c>
      <c r="AL16" s="4" t="s">
        <v>145</v>
      </c>
      <c r="AM16" s="28" t="s">
        <v>386</v>
      </c>
      <c r="AN16" s="8">
        <v>0.161</v>
      </c>
      <c r="AO16" s="4">
        <v>3.3219999999999999E-3</v>
      </c>
      <c r="AP16" s="3">
        <v>0.72599999999999998</v>
      </c>
    </row>
    <row r="17" spans="1:42" x14ac:dyDescent="0.2">
      <c r="A17" s="4" t="s">
        <v>16</v>
      </c>
      <c r="B17" s="4" t="s">
        <v>154</v>
      </c>
      <c r="C17" s="6">
        <v>6.87</v>
      </c>
      <c r="D17" s="6">
        <v>36.4</v>
      </c>
      <c r="E17" s="6">
        <v>47.7</v>
      </c>
      <c r="F17" s="4" t="s">
        <v>0</v>
      </c>
      <c r="G17" s="4" t="s">
        <v>50</v>
      </c>
      <c r="H17" s="4" t="s">
        <v>0</v>
      </c>
      <c r="I17" s="17" t="s">
        <v>324</v>
      </c>
      <c r="J17" s="4" t="s">
        <v>312</v>
      </c>
      <c r="K17" s="4">
        <v>4</v>
      </c>
      <c r="L17" s="3">
        <v>1.0149999999999999</v>
      </c>
      <c r="M17" s="19">
        <v>35.299999999999997</v>
      </c>
      <c r="N17" s="3">
        <v>0.85899999999999999</v>
      </c>
      <c r="O17" s="4" t="s">
        <v>11</v>
      </c>
      <c r="P17" s="4">
        <v>1.836065574</v>
      </c>
      <c r="Q17" s="3">
        <v>1500</v>
      </c>
      <c r="R17" s="2" t="s">
        <v>190</v>
      </c>
      <c r="S17" s="2" t="s">
        <v>145</v>
      </c>
      <c r="T17" s="3" t="s">
        <v>145</v>
      </c>
      <c r="U17" s="3" t="s">
        <v>292</v>
      </c>
      <c r="V17" s="4" t="s">
        <v>211</v>
      </c>
      <c r="W17" s="4" t="s">
        <v>211</v>
      </c>
      <c r="X17" s="4">
        <v>3.4910000000000001</v>
      </c>
      <c r="Y17" s="4" t="s">
        <v>145</v>
      </c>
      <c r="Z17" s="4" t="s">
        <v>0</v>
      </c>
      <c r="AA17" s="4" t="s">
        <v>273</v>
      </c>
      <c r="AB17" s="4">
        <v>1</v>
      </c>
      <c r="AC17" s="3">
        <v>900</v>
      </c>
      <c r="AD17" s="4" t="s">
        <v>350</v>
      </c>
      <c r="AE17" s="7">
        <v>4</v>
      </c>
      <c r="AF17" s="7">
        <v>0</v>
      </c>
      <c r="AG17" s="4">
        <v>0</v>
      </c>
      <c r="AH17" s="4">
        <v>25</v>
      </c>
      <c r="AI17" s="4">
        <v>200</v>
      </c>
      <c r="AJ17" s="4" t="s">
        <v>46</v>
      </c>
      <c r="AK17" s="4" t="s">
        <v>0</v>
      </c>
      <c r="AL17" s="4" t="s">
        <v>145</v>
      </c>
      <c r="AM17" s="28" t="s">
        <v>387</v>
      </c>
      <c r="AN17" s="8">
        <v>0.33</v>
      </c>
      <c r="AO17" s="4">
        <v>3.6600000000000001E-3</v>
      </c>
      <c r="AP17" s="3">
        <v>0.35799999999999998</v>
      </c>
    </row>
    <row r="18" spans="1:42" x14ac:dyDescent="0.2">
      <c r="A18" s="4" t="s">
        <v>16</v>
      </c>
      <c r="B18" s="4" t="s">
        <v>154</v>
      </c>
      <c r="C18" s="6">
        <v>6.87</v>
      </c>
      <c r="D18" s="6">
        <v>36.4</v>
      </c>
      <c r="E18" s="6">
        <v>47.7</v>
      </c>
      <c r="F18" s="4" t="s">
        <v>0</v>
      </c>
      <c r="G18" s="4" t="s">
        <v>50</v>
      </c>
      <c r="H18" s="4" t="s">
        <v>0</v>
      </c>
      <c r="I18" s="17" t="s">
        <v>324</v>
      </c>
      <c r="J18" s="4" t="s">
        <v>314</v>
      </c>
      <c r="K18" s="4">
        <v>5</v>
      </c>
      <c r="L18" s="3">
        <v>1.0149999999999999</v>
      </c>
      <c r="M18" s="19">
        <v>25.9</v>
      </c>
      <c r="N18" s="3">
        <v>0.85899999999999999</v>
      </c>
      <c r="O18" s="4" t="s">
        <v>11</v>
      </c>
      <c r="P18" s="4">
        <v>1.4852941180000001</v>
      </c>
      <c r="Q18" s="3">
        <v>1500</v>
      </c>
      <c r="R18" s="2" t="s">
        <v>190</v>
      </c>
      <c r="S18" s="2" t="s">
        <v>145</v>
      </c>
      <c r="T18" s="3" t="s">
        <v>145</v>
      </c>
      <c r="U18" s="3" t="s">
        <v>292</v>
      </c>
      <c r="V18" s="4" t="s">
        <v>211</v>
      </c>
      <c r="W18" s="4" t="s">
        <v>211</v>
      </c>
      <c r="X18" s="4">
        <v>3.4910000000000001</v>
      </c>
      <c r="Y18" s="4" t="s">
        <v>145</v>
      </c>
      <c r="Z18" s="4" t="s">
        <v>0</v>
      </c>
      <c r="AA18" s="4" t="s">
        <v>273</v>
      </c>
      <c r="AB18" s="4">
        <v>1</v>
      </c>
      <c r="AC18" s="3">
        <v>900</v>
      </c>
      <c r="AD18" s="4" t="s">
        <v>350</v>
      </c>
      <c r="AE18" s="7">
        <v>4</v>
      </c>
      <c r="AF18" s="7">
        <v>0</v>
      </c>
      <c r="AG18" s="4">
        <v>0</v>
      </c>
      <c r="AH18" s="4">
        <v>26</v>
      </c>
      <c r="AI18" s="4">
        <v>200</v>
      </c>
      <c r="AJ18" s="4" t="s">
        <v>64</v>
      </c>
      <c r="AK18" s="4" t="s">
        <v>0</v>
      </c>
      <c r="AL18" s="4" t="s">
        <v>145</v>
      </c>
      <c r="AM18" s="28" t="s">
        <v>387</v>
      </c>
      <c r="AN18" s="8">
        <v>0.248</v>
      </c>
      <c r="AO18" s="4">
        <v>3.496E-3</v>
      </c>
      <c r="AP18" s="3">
        <v>0.57299999999999995</v>
      </c>
    </row>
    <row r="19" spans="1:42" x14ac:dyDescent="0.2">
      <c r="A19" s="4" t="s">
        <v>16</v>
      </c>
      <c r="B19" s="4" t="s">
        <v>154</v>
      </c>
      <c r="C19" s="6">
        <v>6.87</v>
      </c>
      <c r="D19" s="6">
        <v>36.4</v>
      </c>
      <c r="E19" s="6">
        <v>47.7</v>
      </c>
      <c r="F19" s="4" t="s">
        <v>0</v>
      </c>
      <c r="G19" s="4" t="s">
        <v>50</v>
      </c>
      <c r="H19" s="4" t="s">
        <v>151</v>
      </c>
      <c r="I19" s="17" t="s">
        <v>325</v>
      </c>
      <c r="J19" s="4" t="s">
        <v>308</v>
      </c>
      <c r="K19" s="4">
        <v>9</v>
      </c>
      <c r="L19" s="3">
        <v>0.83</v>
      </c>
      <c r="M19" s="19">
        <v>17</v>
      </c>
      <c r="N19" s="3">
        <v>0.85899999999999999</v>
      </c>
      <c r="O19" s="4" t="s">
        <v>11</v>
      </c>
      <c r="P19" s="4">
        <v>2.5438596489999998</v>
      </c>
      <c r="Q19" s="3">
        <v>1500</v>
      </c>
      <c r="R19" s="2" t="s">
        <v>190</v>
      </c>
      <c r="S19" s="2" t="s">
        <v>145</v>
      </c>
      <c r="T19" s="3" t="s">
        <v>145</v>
      </c>
      <c r="U19" s="3" t="s">
        <v>292</v>
      </c>
      <c r="V19" s="4" t="s">
        <v>209</v>
      </c>
      <c r="W19" s="5" t="s">
        <v>210</v>
      </c>
      <c r="X19" s="4">
        <v>4.6150000000000002</v>
      </c>
      <c r="Y19" s="4" t="s">
        <v>145</v>
      </c>
      <c r="Z19" s="4" t="s">
        <v>0</v>
      </c>
      <c r="AA19" s="4" t="s">
        <v>272</v>
      </c>
      <c r="AB19" s="4">
        <v>41</v>
      </c>
      <c r="AC19" s="3">
        <v>900</v>
      </c>
      <c r="AD19" s="4" t="s">
        <v>351</v>
      </c>
      <c r="AE19" s="7">
        <v>11</v>
      </c>
      <c r="AF19" s="7">
        <v>3</v>
      </c>
      <c r="AG19" s="4">
        <v>0</v>
      </c>
      <c r="AH19" s="4">
        <v>57</v>
      </c>
      <c r="AI19" s="4">
        <v>200</v>
      </c>
      <c r="AJ19" s="4" t="s">
        <v>64</v>
      </c>
      <c r="AK19" s="4" t="s">
        <v>0</v>
      </c>
      <c r="AL19" s="4" t="s">
        <v>145</v>
      </c>
      <c r="AM19" s="28" t="s">
        <v>387</v>
      </c>
      <c r="AN19" s="8">
        <v>0.28799999999999998</v>
      </c>
      <c r="AO19" s="4">
        <v>3.5760000000000002E-3</v>
      </c>
      <c r="AP19" s="3">
        <v>0.498</v>
      </c>
    </row>
    <row r="20" spans="1:42" x14ac:dyDescent="0.2">
      <c r="A20" s="4" t="s">
        <v>16</v>
      </c>
      <c r="B20" s="4" t="s">
        <v>154</v>
      </c>
      <c r="C20" s="6">
        <v>6.87</v>
      </c>
      <c r="D20" s="6">
        <v>36.4</v>
      </c>
      <c r="E20" s="6">
        <v>47.7</v>
      </c>
      <c r="F20" s="4" t="s">
        <v>0</v>
      </c>
      <c r="G20" s="4" t="s">
        <v>50</v>
      </c>
      <c r="H20" s="4" t="s">
        <v>174</v>
      </c>
      <c r="I20" s="17" t="s">
        <v>325</v>
      </c>
      <c r="J20" s="4" t="s">
        <v>308</v>
      </c>
      <c r="K20" s="4">
        <v>9</v>
      </c>
      <c r="L20" s="3">
        <v>1.02</v>
      </c>
      <c r="M20" s="19">
        <v>21</v>
      </c>
      <c r="N20" s="3">
        <v>0.85899999999999999</v>
      </c>
      <c r="O20" s="4" t="s">
        <v>11</v>
      </c>
      <c r="P20" s="4">
        <v>1.8135593219999999</v>
      </c>
      <c r="Q20" s="3">
        <v>1500</v>
      </c>
      <c r="R20" s="2" t="s">
        <v>190</v>
      </c>
      <c r="S20" s="2" t="s">
        <v>145</v>
      </c>
      <c r="T20" s="3" t="s">
        <v>145</v>
      </c>
      <c r="U20" s="3" t="s">
        <v>292</v>
      </c>
      <c r="V20" s="4" t="s">
        <v>211</v>
      </c>
      <c r="W20" s="4" t="s">
        <v>211</v>
      </c>
      <c r="X20" s="4">
        <v>3.4910000000000001</v>
      </c>
      <c r="Y20" s="4" t="s">
        <v>145</v>
      </c>
      <c r="Z20" s="4" t="s">
        <v>0</v>
      </c>
      <c r="AA20" s="4" t="s">
        <v>272</v>
      </c>
      <c r="AB20" s="4">
        <v>51</v>
      </c>
      <c r="AC20" s="3">
        <v>900</v>
      </c>
      <c r="AD20" s="4" t="s">
        <v>351</v>
      </c>
      <c r="AE20" s="7">
        <v>4</v>
      </c>
      <c r="AF20" s="7">
        <v>0</v>
      </c>
      <c r="AG20" s="4">
        <v>0</v>
      </c>
      <c r="AH20" s="4">
        <v>28</v>
      </c>
      <c r="AI20" s="4">
        <v>200</v>
      </c>
      <c r="AJ20" s="4" t="s">
        <v>46</v>
      </c>
      <c r="AK20" s="4" t="s">
        <v>0</v>
      </c>
      <c r="AL20" s="4" t="s">
        <v>145</v>
      </c>
      <c r="AM20" s="28" t="s">
        <v>387</v>
      </c>
      <c r="AN20" s="8">
        <v>0.371</v>
      </c>
      <c r="AO20" s="4">
        <v>3.7420000000000001E-3</v>
      </c>
      <c r="AP20" s="3">
        <v>0.371</v>
      </c>
    </row>
    <row r="21" spans="1:42" x14ac:dyDescent="0.2">
      <c r="A21" s="4" t="s">
        <v>16</v>
      </c>
      <c r="B21" s="4" t="s">
        <v>154</v>
      </c>
      <c r="C21" s="6">
        <v>6.87</v>
      </c>
      <c r="D21" s="6">
        <v>36.4</v>
      </c>
      <c r="E21" s="6">
        <v>47.7</v>
      </c>
      <c r="F21" s="4" t="s">
        <v>0</v>
      </c>
      <c r="G21" s="4" t="s">
        <v>28</v>
      </c>
      <c r="H21" s="4" t="s">
        <v>171</v>
      </c>
      <c r="I21" s="17" t="s">
        <v>324</v>
      </c>
      <c r="J21" s="4" t="s">
        <v>304</v>
      </c>
      <c r="K21" s="4">
        <v>2</v>
      </c>
      <c r="L21" s="3">
        <v>0.8</v>
      </c>
      <c r="M21" s="19">
        <v>11.5</v>
      </c>
      <c r="N21" s="3">
        <v>1.3140000000000001</v>
      </c>
      <c r="O21" s="4" t="s">
        <v>11</v>
      </c>
      <c r="P21" s="4">
        <v>1.525641026</v>
      </c>
      <c r="Q21" s="3">
        <v>1515</v>
      </c>
      <c r="R21" s="2" t="s">
        <v>190</v>
      </c>
      <c r="S21" s="2" t="s">
        <v>145</v>
      </c>
      <c r="T21" s="3" t="s">
        <v>145</v>
      </c>
      <c r="U21" s="3" t="s">
        <v>292</v>
      </c>
      <c r="V21" s="4" t="s">
        <v>200</v>
      </c>
      <c r="W21" s="5" t="s">
        <v>201</v>
      </c>
      <c r="X21" s="4">
        <v>1.083</v>
      </c>
      <c r="Y21" s="4" t="s">
        <v>145</v>
      </c>
      <c r="Z21" s="4" t="s">
        <v>0</v>
      </c>
      <c r="AA21" s="4" t="s">
        <v>272</v>
      </c>
      <c r="AB21" s="4">
        <v>1</v>
      </c>
      <c r="AC21" s="3">
        <v>900</v>
      </c>
      <c r="AD21" s="4" t="s">
        <v>342</v>
      </c>
      <c r="AE21" s="7">
        <v>0</v>
      </c>
      <c r="AF21" s="7">
        <v>0</v>
      </c>
      <c r="AG21" s="4">
        <v>0</v>
      </c>
      <c r="AH21" s="4">
        <v>201</v>
      </c>
      <c r="AI21" s="4">
        <v>200</v>
      </c>
      <c r="AJ21" s="4" t="s">
        <v>46</v>
      </c>
      <c r="AK21" s="4" t="s">
        <v>0</v>
      </c>
      <c r="AL21" s="4" t="s">
        <v>145</v>
      </c>
      <c r="AM21" s="28" t="s">
        <v>387</v>
      </c>
      <c r="AN21" s="8">
        <v>0.33</v>
      </c>
      <c r="AO21" s="4">
        <v>3.6600000000000001E-3</v>
      </c>
      <c r="AP21" s="3">
        <v>0.39800000000000002</v>
      </c>
    </row>
    <row r="22" spans="1:42" x14ac:dyDescent="0.2">
      <c r="A22" s="4" t="s">
        <v>4</v>
      </c>
      <c r="B22" s="4" t="s">
        <v>154</v>
      </c>
      <c r="C22" s="6">
        <v>6.8</v>
      </c>
      <c r="D22" s="6">
        <v>36.4</v>
      </c>
      <c r="E22" s="6">
        <v>47.7</v>
      </c>
      <c r="F22" s="4" t="s">
        <v>0</v>
      </c>
      <c r="G22" s="4" t="s">
        <v>28</v>
      </c>
      <c r="H22" s="4" t="s">
        <v>172</v>
      </c>
      <c r="I22" s="17" t="s">
        <v>325</v>
      </c>
      <c r="J22" s="4" t="s">
        <v>15</v>
      </c>
      <c r="K22" s="4">
        <v>4</v>
      </c>
      <c r="L22" s="3">
        <v>0.88500000000000001</v>
      </c>
      <c r="M22" s="19">
        <v>38.6</v>
      </c>
      <c r="N22" s="3">
        <v>1.3140000000000001</v>
      </c>
      <c r="O22" s="4" t="s">
        <v>11</v>
      </c>
      <c r="P22" s="4">
        <v>1.4456521739999999</v>
      </c>
      <c r="Q22" s="3">
        <v>1515</v>
      </c>
      <c r="R22" s="2" t="s">
        <v>190</v>
      </c>
      <c r="S22" s="2" t="s">
        <v>145</v>
      </c>
      <c r="T22" s="3" t="s">
        <v>145</v>
      </c>
      <c r="U22" s="3" t="s">
        <v>292</v>
      </c>
      <c r="V22" s="4" t="s">
        <v>202</v>
      </c>
      <c r="W22" s="4" t="s">
        <v>202</v>
      </c>
      <c r="X22" s="4">
        <v>0.70299999999999996</v>
      </c>
      <c r="Y22" s="4" t="s">
        <v>145</v>
      </c>
      <c r="Z22" s="4" t="s">
        <v>0</v>
      </c>
      <c r="AA22" s="4" t="s">
        <v>272</v>
      </c>
      <c r="AB22" s="4">
        <v>32</v>
      </c>
      <c r="AC22" s="3">
        <v>900</v>
      </c>
      <c r="AD22" s="4" t="s">
        <v>341</v>
      </c>
      <c r="AE22" s="7">
        <v>11</v>
      </c>
      <c r="AF22" s="7">
        <v>0</v>
      </c>
      <c r="AG22" s="4">
        <v>0</v>
      </c>
      <c r="AH22" s="4">
        <v>253</v>
      </c>
      <c r="AI22" s="4">
        <v>200</v>
      </c>
      <c r="AJ22" s="4" t="s">
        <v>64</v>
      </c>
      <c r="AK22" s="4" t="s">
        <v>0</v>
      </c>
      <c r="AL22" s="4" t="s">
        <v>145</v>
      </c>
      <c r="AM22" s="28" t="s">
        <v>386</v>
      </c>
      <c r="AN22" s="8">
        <v>0.26700000000000002</v>
      </c>
      <c r="AO22" s="4">
        <v>3.5339999999999998E-3</v>
      </c>
      <c r="AP22" s="3">
        <v>0.316</v>
      </c>
    </row>
    <row r="23" spans="1:42" x14ac:dyDescent="0.2">
      <c r="A23" s="4" t="s">
        <v>4</v>
      </c>
      <c r="B23" s="4" t="s">
        <v>154</v>
      </c>
      <c r="C23" s="6">
        <v>6.8</v>
      </c>
      <c r="D23" s="6">
        <v>36.4</v>
      </c>
      <c r="E23" s="6">
        <v>47.7</v>
      </c>
      <c r="F23" s="4" t="s">
        <v>0</v>
      </c>
      <c r="G23" s="4" t="s">
        <v>28</v>
      </c>
      <c r="H23" s="4" t="s">
        <v>172</v>
      </c>
      <c r="I23" s="17" t="s">
        <v>325</v>
      </c>
      <c r="J23" s="4" t="s">
        <v>308</v>
      </c>
      <c r="K23" s="4">
        <v>4</v>
      </c>
      <c r="L23" s="3">
        <v>1.1100000000000001</v>
      </c>
      <c r="M23" s="19">
        <v>16.7</v>
      </c>
      <c r="N23" s="3">
        <v>1.3140000000000001</v>
      </c>
      <c r="O23" s="4" t="s">
        <v>45</v>
      </c>
      <c r="P23" s="4">
        <v>1.1000000000000001</v>
      </c>
      <c r="Q23" s="3">
        <v>1515</v>
      </c>
      <c r="R23" s="2" t="s">
        <v>190</v>
      </c>
      <c r="S23" s="2" t="s">
        <v>145</v>
      </c>
      <c r="T23" s="3" t="s">
        <v>145</v>
      </c>
      <c r="U23" s="3" t="s">
        <v>292</v>
      </c>
      <c r="V23" s="4" t="s">
        <v>208</v>
      </c>
      <c r="W23" s="4" t="s">
        <v>208</v>
      </c>
      <c r="X23" s="4">
        <v>1.59</v>
      </c>
      <c r="Y23" s="4" t="s">
        <v>145</v>
      </c>
      <c r="Z23" s="4" t="s">
        <v>267</v>
      </c>
      <c r="AA23" s="4" t="s">
        <v>272</v>
      </c>
      <c r="AB23" s="4">
        <v>67</v>
      </c>
      <c r="AC23" s="3">
        <v>900</v>
      </c>
      <c r="AD23" s="4" t="s">
        <v>352</v>
      </c>
      <c r="AE23" s="7">
        <v>0</v>
      </c>
      <c r="AF23" s="7">
        <v>0</v>
      </c>
      <c r="AG23" s="4">
        <v>0</v>
      </c>
      <c r="AH23" s="4">
        <v>348</v>
      </c>
      <c r="AI23" s="4">
        <v>200</v>
      </c>
      <c r="AJ23" s="4" t="s">
        <v>64</v>
      </c>
      <c r="AK23" s="4" t="s">
        <v>0</v>
      </c>
      <c r="AL23" s="4" t="s">
        <v>145</v>
      </c>
      <c r="AM23" s="28" t="s">
        <v>387</v>
      </c>
      <c r="AN23" s="8">
        <v>0.32700000000000001</v>
      </c>
      <c r="AO23" s="4">
        <v>3.6540000000000001E-3</v>
      </c>
      <c r="AP23" s="3">
        <v>0.35</v>
      </c>
    </row>
    <row r="24" spans="1:42" x14ac:dyDescent="0.2">
      <c r="A24" s="4" t="s">
        <v>4</v>
      </c>
      <c r="B24" s="4" t="s">
        <v>154</v>
      </c>
      <c r="C24" s="6">
        <v>6.87</v>
      </c>
      <c r="D24" s="6">
        <v>36.4</v>
      </c>
      <c r="E24" s="6">
        <v>47.7</v>
      </c>
      <c r="F24" s="4" t="s">
        <v>0</v>
      </c>
      <c r="G24" s="4" t="s">
        <v>28</v>
      </c>
      <c r="H24" s="4" t="s">
        <v>0</v>
      </c>
      <c r="I24" s="17" t="s">
        <v>325</v>
      </c>
      <c r="J24" s="4" t="s">
        <v>308</v>
      </c>
      <c r="K24" s="4">
        <v>7</v>
      </c>
      <c r="L24" s="3">
        <v>0.91</v>
      </c>
      <c r="M24" s="19">
        <v>16.7</v>
      </c>
      <c r="N24" s="3">
        <v>1.3140000000000001</v>
      </c>
      <c r="O24" s="4" t="s">
        <v>11</v>
      </c>
      <c r="P24" s="4">
        <v>1.414634146</v>
      </c>
      <c r="Q24" s="3">
        <v>1550</v>
      </c>
      <c r="R24" s="2" t="s">
        <v>190</v>
      </c>
      <c r="S24" s="2" t="s">
        <v>145</v>
      </c>
      <c r="T24" s="3" t="s">
        <v>114</v>
      </c>
      <c r="U24" s="3" t="s">
        <v>292</v>
      </c>
      <c r="V24" s="4" t="s">
        <v>201</v>
      </c>
      <c r="W24" s="5" t="s">
        <v>212</v>
      </c>
      <c r="X24" s="4">
        <v>2.41</v>
      </c>
      <c r="Y24" s="4" t="s">
        <v>145</v>
      </c>
      <c r="Z24" s="4" t="s">
        <v>0</v>
      </c>
      <c r="AA24" s="4" t="s">
        <v>274</v>
      </c>
      <c r="AB24" s="4">
        <v>116</v>
      </c>
      <c r="AC24" s="3">
        <v>900</v>
      </c>
      <c r="AD24" s="4" t="s">
        <v>353</v>
      </c>
      <c r="AE24" s="7">
        <v>0</v>
      </c>
      <c r="AF24" s="7">
        <v>2</v>
      </c>
      <c r="AG24" s="4">
        <v>0</v>
      </c>
      <c r="AH24" s="4">
        <v>262</v>
      </c>
      <c r="AI24" s="4">
        <v>200</v>
      </c>
      <c r="AJ24" s="4" t="s">
        <v>64</v>
      </c>
      <c r="AK24" s="4" t="s">
        <v>0</v>
      </c>
      <c r="AL24" s="4" t="s">
        <v>145</v>
      </c>
      <c r="AM24" s="28" t="s">
        <v>386</v>
      </c>
      <c r="AN24" s="8">
        <v>0.22700000000000001</v>
      </c>
      <c r="AO24" s="4">
        <v>3.454E-3</v>
      </c>
      <c r="AP24" s="3">
        <v>0.61199999999999999</v>
      </c>
    </row>
    <row r="25" spans="1:42" x14ac:dyDescent="0.2">
      <c r="A25" s="4" t="s">
        <v>138</v>
      </c>
      <c r="B25" s="4" t="s">
        <v>155</v>
      </c>
      <c r="C25" s="6">
        <v>1.268</v>
      </c>
      <c r="D25" s="6">
        <v>36.4</v>
      </c>
      <c r="E25" s="6">
        <v>47.7</v>
      </c>
      <c r="F25" s="4" t="s">
        <v>0</v>
      </c>
      <c r="G25" s="4" t="s">
        <v>50</v>
      </c>
      <c r="H25" s="4" t="s">
        <v>0</v>
      </c>
      <c r="I25" s="17" t="s">
        <v>325</v>
      </c>
      <c r="J25" s="4" t="s">
        <v>308</v>
      </c>
      <c r="K25" s="4">
        <v>7</v>
      </c>
      <c r="L25" s="3">
        <v>0.98</v>
      </c>
      <c r="M25" s="19">
        <v>15.3</v>
      </c>
      <c r="N25" s="3">
        <v>0.85899999999999999</v>
      </c>
      <c r="O25" s="4" t="s">
        <v>11</v>
      </c>
      <c r="P25" s="4">
        <v>1.9929474700000001</v>
      </c>
      <c r="Q25" s="3">
        <v>1475</v>
      </c>
      <c r="R25" s="2" t="s">
        <v>190</v>
      </c>
      <c r="S25" s="2" t="s">
        <v>145</v>
      </c>
      <c r="T25" s="3" t="s">
        <v>145</v>
      </c>
      <c r="U25" s="3" t="s">
        <v>292</v>
      </c>
      <c r="V25" s="4" t="s">
        <v>213</v>
      </c>
      <c r="W25" s="5" t="s">
        <v>214</v>
      </c>
      <c r="X25" s="4">
        <v>3.6739999999999999</v>
      </c>
      <c r="Y25" s="4" t="s">
        <v>145</v>
      </c>
      <c r="Z25" s="4" t="s">
        <v>268</v>
      </c>
      <c r="AA25" s="4" t="s">
        <v>272</v>
      </c>
      <c r="AB25" s="4">
        <v>85</v>
      </c>
      <c r="AC25" s="3">
        <v>900</v>
      </c>
      <c r="AD25" s="4" t="s">
        <v>354</v>
      </c>
      <c r="AE25" s="7">
        <v>1</v>
      </c>
      <c r="AF25" s="7">
        <v>5</v>
      </c>
      <c r="AG25" s="4">
        <v>0</v>
      </c>
      <c r="AH25" s="4">
        <v>51</v>
      </c>
      <c r="AI25" s="4">
        <v>200</v>
      </c>
      <c r="AJ25" s="4" t="s">
        <v>64</v>
      </c>
      <c r="AK25" s="4" t="s">
        <v>0</v>
      </c>
      <c r="AL25" s="4" t="s">
        <v>145</v>
      </c>
      <c r="AM25" s="28" t="s">
        <v>387</v>
      </c>
      <c r="AN25" s="8">
        <v>0.34699999999999998</v>
      </c>
      <c r="AO25" s="4">
        <v>3.6939999999999998E-3</v>
      </c>
      <c r="AP25" s="3">
        <v>0.35099999999999998</v>
      </c>
    </row>
    <row r="26" spans="1:42" x14ac:dyDescent="0.2">
      <c r="A26" s="4" t="s">
        <v>63</v>
      </c>
      <c r="B26" s="4" t="s">
        <v>154</v>
      </c>
      <c r="C26" s="6">
        <v>5.88</v>
      </c>
      <c r="D26" s="6">
        <v>36.4</v>
      </c>
      <c r="E26" s="6">
        <v>47.7</v>
      </c>
      <c r="F26" s="4" t="s">
        <v>0</v>
      </c>
      <c r="G26" s="4" t="s">
        <v>50</v>
      </c>
      <c r="H26" s="4" t="s">
        <v>0</v>
      </c>
      <c r="I26" s="17" t="s">
        <v>325</v>
      </c>
      <c r="J26" s="4" t="s">
        <v>308</v>
      </c>
      <c r="K26" s="4">
        <v>8</v>
      </c>
      <c r="L26" s="3">
        <v>1</v>
      </c>
      <c r="M26" s="19">
        <v>17.2</v>
      </c>
      <c r="N26" s="3">
        <v>0.85899999999999999</v>
      </c>
      <c r="O26" s="4" t="s">
        <v>11</v>
      </c>
      <c r="P26" s="4">
        <v>1.434782609</v>
      </c>
      <c r="Q26" s="3">
        <v>1500</v>
      </c>
      <c r="R26" s="2" t="s">
        <v>190</v>
      </c>
      <c r="S26" s="2" t="s">
        <v>145</v>
      </c>
      <c r="T26" s="3" t="s">
        <v>145</v>
      </c>
      <c r="U26" s="3" t="s">
        <v>292</v>
      </c>
      <c r="V26" s="4" t="s">
        <v>213</v>
      </c>
      <c r="W26" s="5" t="s">
        <v>215</v>
      </c>
      <c r="X26" s="4">
        <v>1.7450000000000001</v>
      </c>
      <c r="Y26" s="4" t="s">
        <v>145</v>
      </c>
      <c r="Z26" s="4" t="s">
        <v>268</v>
      </c>
      <c r="AA26" s="4" t="s">
        <v>272</v>
      </c>
      <c r="AB26" s="4">
        <v>85</v>
      </c>
      <c r="AC26" s="3">
        <v>900</v>
      </c>
      <c r="AD26" s="4" t="s">
        <v>354</v>
      </c>
      <c r="AE26" s="7">
        <v>25</v>
      </c>
      <c r="AF26" s="7">
        <v>2</v>
      </c>
      <c r="AG26" s="4">
        <v>0</v>
      </c>
      <c r="AH26" s="4">
        <v>59</v>
      </c>
      <c r="AI26" s="4">
        <v>200</v>
      </c>
      <c r="AJ26" s="4" t="s">
        <v>64</v>
      </c>
      <c r="AK26" s="4" t="s">
        <v>0</v>
      </c>
      <c r="AL26" s="4" t="s">
        <v>145</v>
      </c>
      <c r="AM26" s="28" t="s">
        <v>387</v>
      </c>
      <c r="AN26" s="8">
        <v>0.44600000000000001</v>
      </c>
      <c r="AO26" s="4">
        <v>3.8920000000000001E-3</v>
      </c>
      <c r="AP26" s="3">
        <v>0.35499999999999998</v>
      </c>
    </row>
    <row r="27" spans="1:42" x14ac:dyDescent="0.2">
      <c r="A27" s="4" t="s">
        <v>63</v>
      </c>
      <c r="B27" s="4" t="s">
        <v>154</v>
      </c>
      <c r="C27" s="6">
        <v>5.88</v>
      </c>
      <c r="D27" s="6">
        <v>36.4</v>
      </c>
      <c r="E27" s="6">
        <v>47.7</v>
      </c>
      <c r="F27" s="4" t="s">
        <v>0</v>
      </c>
      <c r="G27" s="4" t="s">
        <v>50</v>
      </c>
      <c r="H27" s="4" t="s">
        <v>0</v>
      </c>
      <c r="I27" s="17" t="s">
        <v>325</v>
      </c>
      <c r="J27" s="4" t="s">
        <v>308</v>
      </c>
      <c r="K27" s="4">
        <v>1</v>
      </c>
      <c r="L27" s="3">
        <v>0.97</v>
      </c>
      <c r="M27" s="19">
        <v>18.7</v>
      </c>
      <c r="N27" s="3">
        <v>0.85899999999999999</v>
      </c>
      <c r="O27" s="4" t="s">
        <v>11</v>
      </c>
      <c r="P27" s="4">
        <v>1.463414634</v>
      </c>
      <c r="Q27" s="3">
        <v>1500</v>
      </c>
      <c r="R27" s="2" t="s">
        <v>190</v>
      </c>
      <c r="S27" s="2" t="s">
        <v>145</v>
      </c>
      <c r="T27" s="3" t="s">
        <v>145</v>
      </c>
      <c r="U27" s="3" t="s">
        <v>292</v>
      </c>
      <c r="V27" s="4" t="s">
        <v>216</v>
      </c>
      <c r="W27" s="5" t="s">
        <v>217</v>
      </c>
      <c r="X27" s="4">
        <v>2.5409999999999999</v>
      </c>
      <c r="Y27" s="4" t="s">
        <v>145</v>
      </c>
      <c r="Z27" s="4" t="s">
        <v>269</v>
      </c>
      <c r="AA27" s="4" t="s">
        <v>274</v>
      </c>
      <c r="AB27" s="4">
        <v>144</v>
      </c>
      <c r="AC27" s="3">
        <v>900</v>
      </c>
      <c r="AD27" s="4" t="s">
        <v>355</v>
      </c>
      <c r="AE27" s="7">
        <v>12</v>
      </c>
      <c r="AF27" s="7">
        <v>7</v>
      </c>
      <c r="AG27" s="4">
        <v>0</v>
      </c>
      <c r="AH27" s="4">
        <v>7</v>
      </c>
      <c r="AI27" s="4">
        <v>200</v>
      </c>
      <c r="AJ27" s="4" t="s">
        <v>64</v>
      </c>
      <c r="AK27" s="4" t="s">
        <v>0</v>
      </c>
      <c r="AL27" s="4" t="s">
        <v>145</v>
      </c>
      <c r="AM27" s="28" t="s">
        <v>386</v>
      </c>
      <c r="AN27" s="8">
        <v>0.29699999999999999</v>
      </c>
      <c r="AO27" s="4">
        <v>3.594E-3</v>
      </c>
      <c r="AP27" s="3">
        <v>0.44800000000000001</v>
      </c>
    </row>
    <row r="28" spans="1:42" x14ac:dyDescent="0.2">
      <c r="A28" s="4" t="s">
        <v>63</v>
      </c>
      <c r="B28" s="4" t="s">
        <v>154</v>
      </c>
      <c r="C28" s="6">
        <v>5.88</v>
      </c>
      <c r="D28" s="6">
        <v>36.4</v>
      </c>
      <c r="E28" s="6">
        <v>47.7</v>
      </c>
      <c r="F28" s="4" t="s">
        <v>0</v>
      </c>
      <c r="G28" s="4" t="s">
        <v>50</v>
      </c>
      <c r="H28" s="4" t="s">
        <v>0</v>
      </c>
      <c r="I28" s="17" t="s">
        <v>325</v>
      </c>
      <c r="J28" s="4" t="s">
        <v>308</v>
      </c>
      <c r="K28" s="4">
        <v>10</v>
      </c>
      <c r="L28" s="3">
        <v>1</v>
      </c>
      <c r="M28" s="19">
        <v>23.5</v>
      </c>
      <c r="N28" s="3">
        <v>0.85899999999999999</v>
      </c>
      <c r="O28" s="4" t="s">
        <v>11</v>
      </c>
      <c r="P28" s="4">
        <v>1.6078431369999999</v>
      </c>
      <c r="Q28" s="3">
        <v>1475</v>
      </c>
      <c r="R28" s="2" t="s">
        <v>190</v>
      </c>
      <c r="S28" s="2" t="s">
        <v>145</v>
      </c>
      <c r="T28" s="3" t="s">
        <v>145</v>
      </c>
      <c r="U28" s="3" t="s">
        <v>292</v>
      </c>
      <c r="V28" s="4" t="s">
        <v>213</v>
      </c>
      <c r="W28" s="5" t="s">
        <v>214</v>
      </c>
      <c r="X28" s="4">
        <v>3.6739999999999999</v>
      </c>
      <c r="Y28" s="4" t="s">
        <v>145</v>
      </c>
      <c r="Z28" s="4" t="s">
        <v>268</v>
      </c>
      <c r="AA28" s="4" t="s">
        <v>274</v>
      </c>
      <c r="AB28" s="4">
        <v>144</v>
      </c>
      <c r="AC28" s="3">
        <v>900</v>
      </c>
      <c r="AD28" s="4" t="s">
        <v>355</v>
      </c>
      <c r="AE28" s="7">
        <v>25</v>
      </c>
      <c r="AF28" s="7">
        <v>5</v>
      </c>
      <c r="AG28" s="4">
        <v>0</v>
      </c>
      <c r="AH28" s="4">
        <v>81</v>
      </c>
      <c r="AI28" s="4">
        <v>200</v>
      </c>
      <c r="AJ28" s="4" t="s">
        <v>64</v>
      </c>
      <c r="AK28" s="4" t="s">
        <v>0</v>
      </c>
      <c r="AL28" s="4" t="s">
        <v>145</v>
      </c>
      <c r="AM28" s="28" t="s">
        <v>386</v>
      </c>
      <c r="AN28" s="8">
        <v>0.80600000000000005</v>
      </c>
      <c r="AO28" s="4">
        <v>4.6119999999999998E-3</v>
      </c>
      <c r="AP28" s="3">
        <v>0.27600000000000002</v>
      </c>
    </row>
    <row r="29" spans="1:42" x14ac:dyDescent="0.2">
      <c r="A29" s="4" t="s">
        <v>138</v>
      </c>
      <c r="B29" s="4" t="s">
        <v>155</v>
      </c>
      <c r="C29" s="6">
        <v>1.268</v>
      </c>
      <c r="D29" s="6">
        <v>36.4</v>
      </c>
      <c r="E29" s="6">
        <v>47.7</v>
      </c>
      <c r="F29" s="4" t="s">
        <v>0</v>
      </c>
      <c r="G29" s="4" t="s">
        <v>50</v>
      </c>
      <c r="H29" s="4" t="s">
        <v>0</v>
      </c>
      <c r="I29" s="17" t="s">
        <v>325</v>
      </c>
      <c r="J29" s="4" t="s">
        <v>308</v>
      </c>
      <c r="K29" s="4">
        <v>10</v>
      </c>
      <c r="L29" s="3">
        <v>0.89</v>
      </c>
      <c r="M29" s="19">
        <v>16.7</v>
      </c>
      <c r="N29" s="3">
        <v>0.85899999999999999</v>
      </c>
      <c r="O29" s="4" t="s">
        <v>11</v>
      </c>
      <c r="P29" s="4">
        <v>1.507246377</v>
      </c>
      <c r="Q29" s="3">
        <v>1500</v>
      </c>
      <c r="R29" s="2" t="s">
        <v>190</v>
      </c>
      <c r="S29" s="2" t="s">
        <v>145</v>
      </c>
      <c r="T29" s="3" t="s">
        <v>145</v>
      </c>
      <c r="U29" s="3" t="s">
        <v>292</v>
      </c>
      <c r="V29" s="4" t="s">
        <v>213</v>
      </c>
      <c r="W29" s="5" t="s">
        <v>215</v>
      </c>
      <c r="X29" s="4">
        <v>1.7450000000000001</v>
      </c>
      <c r="Y29" s="4" t="s">
        <v>145</v>
      </c>
      <c r="Z29" s="4" t="s">
        <v>268</v>
      </c>
      <c r="AA29" s="4" t="s">
        <v>274</v>
      </c>
      <c r="AB29" s="4">
        <v>144</v>
      </c>
      <c r="AC29" s="3">
        <v>900</v>
      </c>
      <c r="AD29" s="4" t="s">
        <v>355</v>
      </c>
      <c r="AE29" s="7">
        <v>1</v>
      </c>
      <c r="AF29" s="7">
        <v>2</v>
      </c>
      <c r="AG29" s="4">
        <v>0</v>
      </c>
      <c r="AH29" s="4">
        <v>91</v>
      </c>
      <c r="AI29" s="4">
        <v>200</v>
      </c>
      <c r="AJ29" s="4" t="s">
        <v>64</v>
      </c>
      <c r="AK29" s="4" t="s">
        <v>0</v>
      </c>
      <c r="AL29" s="4" t="s">
        <v>145</v>
      </c>
      <c r="AM29" s="28" t="s">
        <v>386</v>
      </c>
      <c r="AN29" s="8">
        <v>0.34699999999999998</v>
      </c>
      <c r="AO29" s="4">
        <v>3.6939999999999998E-3</v>
      </c>
      <c r="AP29" s="3">
        <v>0.40100000000000002</v>
      </c>
    </row>
    <row r="30" spans="1:42" x14ac:dyDescent="0.2">
      <c r="A30" s="4" t="s">
        <v>63</v>
      </c>
      <c r="B30" s="4" t="s">
        <v>154</v>
      </c>
      <c r="C30" s="6">
        <v>5.88</v>
      </c>
      <c r="D30" s="6">
        <v>36.4</v>
      </c>
      <c r="E30" s="6">
        <v>47.7</v>
      </c>
      <c r="F30" s="4" t="s">
        <v>0</v>
      </c>
      <c r="G30" s="4" t="s">
        <v>50</v>
      </c>
      <c r="H30" s="4" t="s">
        <v>0</v>
      </c>
      <c r="I30" s="17" t="s">
        <v>325</v>
      </c>
      <c r="J30" s="4" t="s">
        <v>308</v>
      </c>
      <c r="K30" s="4">
        <v>9</v>
      </c>
      <c r="L30" s="3">
        <v>1.0349999999999999</v>
      </c>
      <c r="M30" s="19">
        <v>19.600000000000001</v>
      </c>
      <c r="N30" s="3">
        <v>0.85899999999999999</v>
      </c>
      <c r="O30" s="4" t="s">
        <v>11</v>
      </c>
      <c r="P30" s="4">
        <v>1.49122807</v>
      </c>
      <c r="Q30" s="3">
        <v>1475</v>
      </c>
      <c r="R30" s="2" t="s">
        <v>190</v>
      </c>
      <c r="S30" s="2" t="s">
        <v>145</v>
      </c>
      <c r="T30" s="3" t="s">
        <v>145</v>
      </c>
      <c r="U30" s="3" t="s">
        <v>292</v>
      </c>
      <c r="V30" s="4" t="s">
        <v>213</v>
      </c>
      <c r="W30" s="5" t="s">
        <v>214</v>
      </c>
      <c r="X30" s="4">
        <v>3.6739999999999999</v>
      </c>
      <c r="Y30" s="4" t="s">
        <v>145</v>
      </c>
      <c r="Z30" s="4" t="s">
        <v>268</v>
      </c>
      <c r="AA30" s="4" t="s">
        <v>272</v>
      </c>
      <c r="AB30" s="4">
        <v>169</v>
      </c>
      <c r="AC30" s="3">
        <v>900</v>
      </c>
      <c r="AD30" s="4" t="s">
        <v>356</v>
      </c>
      <c r="AE30" s="7">
        <v>25</v>
      </c>
      <c r="AF30" s="7">
        <v>5</v>
      </c>
      <c r="AG30" s="4">
        <v>0</v>
      </c>
      <c r="AH30" s="4">
        <v>98</v>
      </c>
      <c r="AI30" s="4">
        <v>200</v>
      </c>
      <c r="AJ30" s="4" t="s">
        <v>64</v>
      </c>
      <c r="AK30" s="4" t="s">
        <v>0</v>
      </c>
      <c r="AL30" s="4" t="s">
        <v>145</v>
      </c>
      <c r="AM30" s="28" t="s">
        <v>387</v>
      </c>
      <c r="AN30" s="8">
        <v>0.59499999999999997</v>
      </c>
      <c r="AO30" s="4">
        <v>4.1900000000000001E-3</v>
      </c>
      <c r="AP30" s="3">
        <v>0.32</v>
      </c>
    </row>
    <row r="31" spans="1:42" x14ac:dyDescent="0.2">
      <c r="A31" s="4" t="s">
        <v>138</v>
      </c>
      <c r="B31" s="4" t="s">
        <v>155</v>
      </c>
      <c r="C31" s="6">
        <v>1.268</v>
      </c>
      <c r="D31" s="6">
        <v>36.4</v>
      </c>
      <c r="E31" s="6">
        <v>47.7</v>
      </c>
      <c r="F31" s="4" t="s">
        <v>0</v>
      </c>
      <c r="G31" s="4" t="s">
        <v>50</v>
      </c>
      <c r="H31" s="4" t="s">
        <v>0</v>
      </c>
      <c r="I31" s="17" t="s">
        <v>325</v>
      </c>
      <c r="J31" s="4" t="s">
        <v>308</v>
      </c>
      <c r="K31" s="4">
        <v>6</v>
      </c>
      <c r="L31" s="3">
        <v>0.76</v>
      </c>
      <c r="M31" s="19">
        <v>16.7</v>
      </c>
      <c r="N31" s="3">
        <v>0.85899999999999999</v>
      </c>
      <c r="O31" s="4" t="s">
        <v>11</v>
      </c>
      <c r="P31" s="4">
        <v>1.692307692</v>
      </c>
      <c r="Q31" s="3">
        <v>1500</v>
      </c>
      <c r="R31" s="2" t="s">
        <v>190</v>
      </c>
      <c r="S31" s="2" t="s">
        <v>145</v>
      </c>
      <c r="T31" s="3" t="s">
        <v>145</v>
      </c>
      <c r="U31" s="3" t="s">
        <v>292</v>
      </c>
      <c r="V31" s="4" t="s">
        <v>213</v>
      </c>
      <c r="W31" s="5" t="s">
        <v>215</v>
      </c>
      <c r="X31" s="4">
        <v>1.7450000000000001</v>
      </c>
      <c r="Y31" s="4" t="s">
        <v>145</v>
      </c>
      <c r="Z31" s="4" t="s">
        <v>268</v>
      </c>
      <c r="AA31" s="4" t="s">
        <v>272</v>
      </c>
      <c r="AB31" s="4">
        <v>169</v>
      </c>
      <c r="AC31" s="3">
        <v>900</v>
      </c>
      <c r="AD31" s="4" t="s">
        <v>356</v>
      </c>
      <c r="AE31" s="7">
        <v>1</v>
      </c>
      <c r="AF31" s="7">
        <v>2</v>
      </c>
      <c r="AG31" s="4">
        <v>0</v>
      </c>
      <c r="AH31" s="4">
        <v>108</v>
      </c>
      <c r="AI31" s="4">
        <v>200</v>
      </c>
      <c r="AJ31" s="4" t="s">
        <v>64</v>
      </c>
      <c r="AK31" s="4" t="s">
        <v>0</v>
      </c>
      <c r="AL31" s="4" t="s">
        <v>145</v>
      </c>
      <c r="AM31" s="28" t="s">
        <v>387</v>
      </c>
      <c r="AN31" s="8">
        <v>0.307</v>
      </c>
      <c r="AO31" s="4">
        <v>3.614E-3</v>
      </c>
      <c r="AP31" s="3">
        <v>0.46</v>
      </c>
    </row>
    <row r="32" spans="1:42" x14ac:dyDescent="0.2">
      <c r="A32" s="4" t="s">
        <v>63</v>
      </c>
      <c r="B32" s="4" t="s">
        <v>154</v>
      </c>
      <c r="C32" s="6">
        <v>5.88</v>
      </c>
      <c r="D32" s="6">
        <v>36.4</v>
      </c>
      <c r="E32" s="6">
        <v>47.7</v>
      </c>
      <c r="F32" s="4" t="s">
        <v>0</v>
      </c>
      <c r="G32" s="4" t="s">
        <v>50</v>
      </c>
      <c r="H32" s="4" t="s">
        <v>0</v>
      </c>
      <c r="I32" s="17" t="s">
        <v>325</v>
      </c>
      <c r="J32" s="4" t="s">
        <v>308</v>
      </c>
      <c r="K32" s="4">
        <v>8</v>
      </c>
      <c r="L32" s="3">
        <v>0.99</v>
      </c>
      <c r="M32" s="19">
        <v>4.5</v>
      </c>
      <c r="N32" s="3">
        <v>0.85899999999999999</v>
      </c>
      <c r="O32" s="4" t="s">
        <v>11</v>
      </c>
      <c r="P32" s="4">
        <v>1.525641026</v>
      </c>
      <c r="Q32" s="3">
        <v>1500</v>
      </c>
      <c r="R32" s="2" t="s">
        <v>190</v>
      </c>
      <c r="S32" s="2" t="s">
        <v>145</v>
      </c>
      <c r="T32" s="3" t="s">
        <v>145</v>
      </c>
      <c r="U32" s="3" t="s">
        <v>292</v>
      </c>
      <c r="V32" s="4" t="s">
        <v>216</v>
      </c>
      <c r="W32" s="5" t="s">
        <v>217</v>
      </c>
      <c r="X32" s="4">
        <v>2.637</v>
      </c>
      <c r="Y32" s="4" t="s">
        <v>145</v>
      </c>
      <c r="Z32" s="4" t="s">
        <v>268</v>
      </c>
      <c r="AA32" s="4" t="s">
        <v>274</v>
      </c>
      <c r="AB32" s="4">
        <v>189</v>
      </c>
      <c r="AC32" s="3">
        <v>900</v>
      </c>
      <c r="AD32" s="4" t="s">
        <v>357</v>
      </c>
      <c r="AE32" s="7">
        <v>12</v>
      </c>
      <c r="AF32" s="7">
        <v>11</v>
      </c>
      <c r="AG32" s="4">
        <v>0</v>
      </c>
      <c r="AH32" s="4">
        <v>56</v>
      </c>
      <c r="AI32" s="4">
        <v>200</v>
      </c>
      <c r="AJ32" s="4" t="s">
        <v>64</v>
      </c>
      <c r="AK32" s="4" t="s">
        <v>0</v>
      </c>
      <c r="AL32" s="4" t="s">
        <v>145</v>
      </c>
      <c r="AM32" s="28" t="s">
        <v>386</v>
      </c>
      <c r="AN32" s="8">
        <v>0.32600000000000001</v>
      </c>
      <c r="AO32" s="4">
        <v>3.6519999999999999E-3</v>
      </c>
      <c r="AP32" s="3">
        <v>0.42599999999999999</v>
      </c>
    </row>
    <row r="33" spans="1:42" x14ac:dyDescent="0.2">
      <c r="A33" s="4" t="s">
        <v>63</v>
      </c>
      <c r="B33" s="4" t="s">
        <v>154</v>
      </c>
      <c r="C33" s="6">
        <v>5.88</v>
      </c>
      <c r="D33" s="6">
        <v>36.4</v>
      </c>
      <c r="E33" s="6">
        <v>47.7</v>
      </c>
      <c r="F33" s="4" t="s">
        <v>148</v>
      </c>
      <c r="G33" s="4" t="s">
        <v>50</v>
      </c>
      <c r="H33" s="4" t="s">
        <v>0</v>
      </c>
      <c r="I33" s="17" t="s">
        <v>325</v>
      </c>
      <c r="J33" s="4" t="s">
        <v>308</v>
      </c>
      <c r="K33" s="4">
        <v>10</v>
      </c>
      <c r="L33" s="3">
        <v>0.82499999999999996</v>
      </c>
      <c r="M33" s="19">
        <v>15.1</v>
      </c>
      <c r="N33" s="3">
        <v>0.85899999999999999</v>
      </c>
      <c r="O33" s="4" t="s">
        <v>11</v>
      </c>
      <c r="P33" s="4">
        <v>1.1200000000000001</v>
      </c>
      <c r="Q33" s="3">
        <v>1500</v>
      </c>
      <c r="R33" s="2" t="s">
        <v>190</v>
      </c>
      <c r="S33" s="2" t="s">
        <v>145</v>
      </c>
      <c r="T33" s="3" t="s">
        <v>145</v>
      </c>
      <c r="U33" s="3" t="s">
        <v>292</v>
      </c>
      <c r="V33" s="4" t="s">
        <v>218</v>
      </c>
      <c r="W33" s="5" t="s">
        <v>219</v>
      </c>
      <c r="X33" s="4">
        <v>3.5129999999999999</v>
      </c>
      <c r="Y33" s="4" t="s">
        <v>145</v>
      </c>
      <c r="Z33" s="4" t="s">
        <v>0</v>
      </c>
      <c r="AA33" s="4" t="s">
        <v>274</v>
      </c>
      <c r="AB33" s="4">
        <v>193</v>
      </c>
      <c r="AC33" s="3">
        <v>900</v>
      </c>
      <c r="AD33" s="5" t="s">
        <v>358</v>
      </c>
      <c r="AE33" s="7">
        <v>26</v>
      </c>
      <c r="AF33" s="7">
        <v>2</v>
      </c>
      <c r="AG33" s="4">
        <v>0</v>
      </c>
      <c r="AH33" s="4">
        <v>38</v>
      </c>
      <c r="AI33" s="4">
        <v>200</v>
      </c>
      <c r="AJ33" s="4" t="s">
        <v>64</v>
      </c>
      <c r="AK33" s="4" t="s">
        <v>0</v>
      </c>
      <c r="AL33" s="4" t="s">
        <v>145</v>
      </c>
      <c r="AM33" s="28" t="s">
        <v>386</v>
      </c>
      <c r="AN33" s="8">
        <v>0.33700000000000002</v>
      </c>
      <c r="AO33" s="4">
        <v>3.6740000000000002E-3</v>
      </c>
      <c r="AP33" s="3">
        <v>0.42399999999999999</v>
      </c>
    </row>
    <row r="34" spans="1:42" x14ac:dyDescent="0.2">
      <c r="A34" s="4" t="s">
        <v>63</v>
      </c>
      <c r="B34" s="4" t="s">
        <v>154</v>
      </c>
      <c r="C34" s="6">
        <v>5.88</v>
      </c>
      <c r="D34" s="6">
        <v>36.4</v>
      </c>
      <c r="E34" s="6">
        <v>47.7</v>
      </c>
      <c r="F34" s="4" t="s">
        <v>148</v>
      </c>
      <c r="G34" s="4" t="s">
        <v>50</v>
      </c>
      <c r="H34" s="4" t="s">
        <v>0</v>
      </c>
      <c r="I34" s="17" t="s">
        <v>328</v>
      </c>
      <c r="J34" s="4" t="s">
        <v>315</v>
      </c>
      <c r="K34" s="4">
        <v>1</v>
      </c>
      <c r="L34" s="3">
        <v>1.0549999999999999</v>
      </c>
      <c r="M34" s="19">
        <v>22.6</v>
      </c>
      <c r="N34" s="3">
        <v>0.85899999999999999</v>
      </c>
      <c r="O34" s="4" t="s">
        <v>11</v>
      </c>
      <c r="P34" s="4">
        <v>1.5109014679999999</v>
      </c>
      <c r="Q34" s="3">
        <v>1475</v>
      </c>
      <c r="R34" s="2" t="s">
        <v>190</v>
      </c>
      <c r="S34" s="2" t="s">
        <v>145</v>
      </c>
      <c r="T34" s="3" t="s">
        <v>145</v>
      </c>
      <c r="U34" s="3" t="s">
        <v>292</v>
      </c>
      <c r="V34" s="4" t="s">
        <v>218</v>
      </c>
      <c r="W34" s="5" t="s">
        <v>220</v>
      </c>
      <c r="X34" s="4">
        <v>3.1789999999999998</v>
      </c>
      <c r="Y34" s="4" t="s">
        <v>145</v>
      </c>
      <c r="Z34" s="4" t="s">
        <v>134</v>
      </c>
      <c r="AA34" s="4" t="s">
        <v>274</v>
      </c>
      <c r="AB34" s="4">
        <v>0</v>
      </c>
      <c r="AC34" s="3">
        <v>900</v>
      </c>
      <c r="AD34" s="4" t="s">
        <v>359</v>
      </c>
      <c r="AE34" s="7">
        <v>26</v>
      </c>
      <c r="AF34" s="7">
        <v>35</v>
      </c>
      <c r="AG34" s="4">
        <v>1</v>
      </c>
      <c r="AH34" s="4">
        <v>24</v>
      </c>
      <c r="AI34" s="4">
        <v>200</v>
      </c>
      <c r="AJ34" s="4" t="s">
        <v>64</v>
      </c>
      <c r="AK34" s="4" t="s">
        <v>0</v>
      </c>
      <c r="AL34" s="4" t="s">
        <v>145</v>
      </c>
      <c r="AM34" s="28" t="s">
        <v>387</v>
      </c>
      <c r="AN34" s="8">
        <v>0.78600000000000003</v>
      </c>
      <c r="AO34" s="4">
        <v>4.5719999999999997E-3</v>
      </c>
      <c r="AP34" s="3">
        <v>0.27400000000000002</v>
      </c>
    </row>
    <row r="35" spans="1:42" ht="18" x14ac:dyDescent="0.25">
      <c r="A35" s="4" t="s">
        <v>63</v>
      </c>
      <c r="B35" s="4" t="s">
        <v>154</v>
      </c>
      <c r="C35" s="6">
        <v>5.88</v>
      </c>
      <c r="D35" s="6">
        <v>36.4</v>
      </c>
      <c r="E35" s="6">
        <v>47.7</v>
      </c>
      <c r="F35" s="4" t="s">
        <v>148</v>
      </c>
      <c r="G35" s="4" t="s">
        <v>50</v>
      </c>
      <c r="H35" s="4" t="s">
        <v>147</v>
      </c>
      <c r="I35" s="17" t="s">
        <v>328</v>
      </c>
      <c r="J35" s="4" t="s">
        <v>315</v>
      </c>
      <c r="K35" s="4">
        <v>9</v>
      </c>
      <c r="L35" s="3">
        <v>0.78500000000000003</v>
      </c>
      <c r="M35" s="19">
        <v>22.8</v>
      </c>
      <c r="N35" s="3">
        <v>0.85899999999999999</v>
      </c>
      <c r="O35" s="4" t="s">
        <v>11</v>
      </c>
      <c r="P35" s="4">
        <v>1.3555992139999999</v>
      </c>
      <c r="Q35" s="3">
        <v>1475</v>
      </c>
      <c r="R35" s="2" t="s">
        <v>190</v>
      </c>
      <c r="S35" s="2" t="s">
        <v>145</v>
      </c>
      <c r="T35" s="3" t="s">
        <v>145</v>
      </c>
      <c r="U35" s="3" t="s">
        <v>292</v>
      </c>
      <c r="V35" s="4" t="s">
        <v>218</v>
      </c>
      <c r="W35" s="5" t="s">
        <v>221</v>
      </c>
      <c r="X35" s="4">
        <v>2.7429999999999999</v>
      </c>
      <c r="Y35" s="4" t="s">
        <v>145</v>
      </c>
      <c r="Z35" s="4" t="s">
        <v>0</v>
      </c>
      <c r="AA35" s="4" t="s">
        <v>274</v>
      </c>
      <c r="AB35" s="4">
        <v>18</v>
      </c>
      <c r="AC35" s="3">
        <v>900</v>
      </c>
      <c r="AD35" s="4" t="s">
        <v>360</v>
      </c>
      <c r="AE35" s="7">
        <v>31</v>
      </c>
      <c r="AF35" s="7">
        <v>58</v>
      </c>
      <c r="AG35" s="4">
        <v>0</v>
      </c>
      <c r="AH35" s="4">
        <v>20</v>
      </c>
      <c r="AI35" s="4">
        <v>200</v>
      </c>
      <c r="AJ35" s="4" t="s">
        <v>64</v>
      </c>
      <c r="AK35" s="4" t="s">
        <v>0</v>
      </c>
      <c r="AL35" s="4" t="s">
        <v>114</v>
      </c>
      <c r="AM35" s="28" t="s">
        <v>387</v>
      </c>
      <c r="AN35" s="8">
        <v>0.307</v>
      </c>
      <c r="AO35" s="4">
        <v>3.614E-3</v>
      </c>
      <c r="AP35" s="3">
        <v>0.502</v>
      </c>
    </row>
    <row r="36" spans="1:42" x14ac:dyDescent="0.2">
      <c r="A36" s="4" t="s">
        <v>63</v>
      </c>
      <c r="B36" s="4" t="s">
        <v>154</v>
      </c>
      <c r="C36" s="6">
        <v>5.88</v>
      </c>
      <c r="D36" s="6">
        <v>36.4</v>
      </c>
      <c r="E36" s="6">
        <v>47.7</v>
      </c>
      <c r="F36" s="4" t="s">
        <v>0</v>
      </c>
      <c r="G36" s="4" t="s">
        <v>86</v>
      </c>
      <c r="H36" s="4" t="s">
        <v>0</v>
      </c>
      <c r="I36" s="17" t="s">
        <v>328</v>
      </c>
      <c r="J36" s="4" t="s">
        <v>315</v>
      </c>
      <c r="K36" s="4">
        <v>1</v>
      </c>
      <c r="L36" s="3">
        <v>0.82</v>
      </c>
      <c r="M36" s="19">
        <v>32</v>
      </c>
      <c r="N36" s="3">
        <v>1.1519999999999999</v>
      </c>
      <c r="O36" s="4" t="s">
        <v>11</v>
      </c>
      <c r="P36" s="4">
        <v>1.339915374</v>
      </c>
      <c r="Q36" s="3">
        <v>1500</v>
      </c>
      <c r="R36" s="2" t="s">
        <v>190</v>
      </c>
      <c r="S36" s="2" t="s">
        <v>145</v>
      </c>
      <c r="T36" s="3" t="s">
        <v>145</v>
      </c>
      <c r="U36" s="3" t="s">
        <v>292</v>
      </c>
      <c r="V36" s="4" t="s">
        <v>222</v>
      </c>
      <c r="W36" s="5" t="s">
        <v>223</v>
      </c>
      <c r="X36" s="4">
        <v>1.5780000000000001</v>
      </c>
      <c r="Y36" s="4" t="s">
        <v>114</v>
      </c>
      <c r="Z36" s="4" t="s">
        <v>134</v>
      </c>
      <c r="AA36" s="4" t="s">
        <v>274</v>
      </c>
      <c r="AB36" s="4">
        <v>29</v>
      </c>
      <c r="AC36" s="3">
        <v>900</v>
      </c>
      <c r="AD36" s="4" t="s">
        <v>361</v>
      </c>
      <c r="AE36" s="7">
        <v>2</v>
      </c>
      <c r="AF36" s="7">
        <v>1</v>
      </c>
      <c r="AG36" s="4">
        <v>0</v>
      </c>
      <c r="AH36" s="4">
        <v>15</v>
      </c>
      <c r="AI36" s="4">
        <v>200</v>
      </c>
      <c r="AJ36" s="4" t="s">
        <v>64</v>
      </c>
      <c r="AK36" s="4" t="s">
        <v>0</v>
      </c>
      <c r="AL36" s="4" t="s">
        <v>114</v>
      </c>
      <c r="AM36" s="28" t="s">
        <v>386</v>
      </c>
      <c r="AN36" s="8">
        <v>0.29699999999999999</v>
      </c>
      <c r="AO36" s="4">
        <v>3.594E-3</v>
      </c>
      <c r="AP36" s="3">
        <v>0.45</v>
      </c>
    </row>
    <row r="37" spans="1:42" x14ac:dyDescent="0.2">
      <c r="A37" s="4" t="s">
        <v>63</v>
      </c>
      <c r="B37" s="4" t="s">
        <v>154</v>
      </c>
      <c r="C37" s="6">
        <v>5.88</v>
      </c>
      <c r="D37" s="6">
        <v>36.4</v>
      </c>
      <c r="E37" s="6">
        <v>47.7</v>
      </c>
      <c r="F37" s="4" t="s">
        <v>0</v>
      </c>
      <c r="G37" s="4" t="s">
        <v>86</v>
      </c>
      <c r="H37" s="4" t="s">
        <v>0</v>
      </c>
      <c r="I37" s="17" t="s">
        <v>328</v>
      </c>
      <c r="J37" s="4" t="s">
        <v>315</v>
      </c>
      <c r="K37" s="4">
        <v>1</v>
      </c>
      <c r="L37" s="3">
        <v>0.86</v>
      </c>
      <c r="M37" s="19">
        <v>41.6</v>
      </c>
      <c r="N37" s="3">
        <v>1.1519999999999999</v>
      </c>
      <c r="O37" s="4" t="s">
        <v>11</v>
      </c>
      <c r="P37" s="4">
        <v>3.3761467889999999</v>
      </c>
      <c r="Q37" s="3">
        <v>1475</v>
      </c>
      <c r="R37" s="2" t="s">
        <v>190</v>
      </c>
      <c r="S37" s="2" t="s">
        <v>145</v>
      </c>
      <c r="T37" s="3" t="s">
        <v>145</v>
      </c>
      <c r="U37" s="3" t="s">
        <v>292</v>
      </c>
      <c r="V37" s="4" t="s">
        <v>224</v>
      </c>
      <c r="W37" s="5" t="s">
        <v>225</v>
      </c>
      <c r="X37" s="4">
        <v>1.27</v>
      </c>
      <c r="Y37" s="4" t="s">
        <v>114</v>
      </c>
      <c r="Z37" s="4" t="s">
        <v>134</v>
      </c>
      <c r="AA37" s="4" t="s">
        <v>274</v>
      </c>
      <c r="AB37" s="4">
        <v>37</v>
      </c>
      <c r="AC37" s="3">
        <v>900</v>
      </c>
      <c r="AD37" s="4" t="s">
        <v>362</v>
      </c>
      <c r="AE37" s="7">
        <v>1</v>
      </c>
      <c r="AF37" s="7">
        <v>2</v>
      </c>
      <c r="AG37" s="4">
        <v>0</v>
      </c>
      <c r="AH37" s="4">
        <v>13</v>
      </c>
      <c r="AI37" s="4">
        <v>200</v>
      </c>
      <c r="AJ37" s="4" t="s">
        <v>64</v>
      </c>
      <c r="AK37" s="4" t="s">
        <v>0</v>
      </c>
      <c r="AL37" s="4" t="s">
        <v>114</v>
      </c>
      <c r="AM37" s="28" t="s">
        <v>387</v>
      </c>
      <c r="AN37" s="8">
        <v>0.307</v>
      </c>
      <c r="AO37" s="4">
        <v>3.614E-3</v>
      </c>
      <c r="AP37" s="3">
        <v>0.54700000000000004</v>
      </c>
    </row>
    <row r="38" spans="1:42" x14ac:dyDescent="0.2">
      <c r="A38" s="4" t="s">
        <v>63</v>
      </c>
      <c r="B38" s="4" t="s">
        <v>154</v>
      </c>
      <c r="C38" s="6">
        <v>5.88</v>
      </c>
      <c r="D38" s="6">
        <v>36.4</v>
      </c>
      <c r="E38" s="6">
        <v>47.7</v>
      </c>
      <c r="F38" s="4" t="s">
        <v>0</v>
      </c>
      <c r="G38" s="4" t="s">
        <v>86</v>
      </c>
      <c r="H38" s="4" t="s">
        <v>0</v>
      </c>
      <c r="I38" s="17" t="s">
        <v>328</v>
      </c>
      <c r="J38" s="5" t="s">
        <v>316</v>
      </c>
      <c r="K38" s="4">
        <v>2</v>
      </c>
      <c r="L38" s="3">
        <v>1.0049999999999999</v>
      </c>
      <c r="M38" s="19">
        <v>25.8</v>
      </c>
      <c r="N38" s="3">
        <v>1.1519999999999999</v>
      </c>
      <c r="O38" s="4" t="s">
        <v>11</v>
      </c>
      <c r="P38" s="4">
        <v>3.0755064459999999</v>
      </c>
      <c r="Q38" s="3">
        <v>1475</v>
      </c>
      <c r="R38" s="2" t="s">
        <v>190</v>
      </c>
      <c r="S38" s="2" t="s">
        <v>145</v>
      </c>
      <c r="T38" s="3" t="s">
        <v>145</v>
      </c>
      <c r="U38" s="3" t="s">
        <v>292</v>
      </c>
      <c r="V38" s="4" t="s">
        <v>224</v>
      </c>
      <c r="W38" s="5" t="s">
        <v>225</v>
      </c>
      <c r="X38" s="4">
        <v>1.27</v>
      </c>
      <c r="Y38" s="4" t="s">
        <v>114</v>
      </c>
      <c r="Z38" s="4" t="s">
        <v>134</v>
      </c>
      <c r="AA38" s="4" t="s">
        <v>274</v>
      </c>
      <c r="AB38" s="4">
        <v>16</v>
      </c>
      <c r="AC38" s="3">
        <v>900</v>
      </c>
      <c r="AD38" s="4" t="s">
        <v>362</v>
      </c>
      <c r="AE38" s="7">
        <v>1</v>
      </c>
      <c r="AF38" s="7">
        <v>2</v>
      </c>
      <c r="AG38" s="4">
        <v>0</v>
      </c>
      <c r="AH38" s="4">
        <v>19</v>
      </c>
      <c r="AI38" s="4">
        <v>200</v>
      </c>
      <c r="AJ38" s="4" t="s">
        <v>64</v>
      </c>
      <c r="AK38" s="4" t="s">
        <v>0</v>
      </c>
      <c r="AL38" s="4" t="s">
        <v>114</v>
      </c>
      <c r="AM38" s="28" t="s">
        <v>387</v>
      </c>
      <c r="AN38" s="8">
        <v>0.29699999999999999</v>
      </c>
      <c r="AO38" s="4">
        <v>3.594E-3</v>
      </c>
      <c r="AP38" s="3">
        <v>0.57799999999999996</v>
      </c>
    </row>
    <row r="39" spans="1:42" x14ac:dyDescent="0.2">
      <c r="A39" s="4" t="s">
        <v>63</v>
      </c>
      <c r="B39" s="4" t="s">
        <v>154</v>
      </c>
      <c r="C39" s="6">
        <v>5.88</v>
      </c>
      <c r="D39" s="6">
        <v>36.4</v>
      </c>
      <c r="E39" s="6">
        <v>47.7</v>
      </c>
      <c r="F39" s="4" t="s">
        <v>0</v>
      </c>
      <c r="G39" s="4" t="s">
        <v>86</v>
      </c>
      <c r="H39" s="4" t="s">
        <v>0</v>
      </c>
      <c r="I39" s="17" t="s">
        <v>328</v>
      </c>
      <c r="J39" s="4" t="s">
        <v>315</v>
      </c>
      <c r="K39" s="4">
        <v>4</v>
      </c>
      <c r="L39" s="3">
        <v>0.85499999999999998</v>
      </c>
      <c r="M39" s="19">
        <v>43.5</v>
      </c>
      <c r="N39" s="3">
        <v>1.1519999999999999</v>
      </c>
      <c r="O39" s="4" t="s">
        <v>11</v>
      </c>
      <c r="P39" s="4">
        <v>2.7891156459999999</v>
      </c>
      <c r="Q39" s="3">
        <v>1475</v>
      </c>
      <c r="R39" s="2" t="s">
        <v>190</v>
      </c>
      <c r="S39" s="2" t="s">
        <v>145</v>
      </c>
      <c r="T39" s="3" t="s">
        <v>145</v>
      </c>
      <c r="U39" s="3" t="s">
        <v>292</v>
      </c>
      <c r="V39" s="4" t="s">
        <v>224</v>
      </c>
      <c r="W39" s="5" t="s">
        <v>225</v>
      </c>
      <c r="X39" s="4">
        <v>1.27</v>
      </c>
      <c r="Y39" s="4" t="s">
        <v>114</v>
      </c>
      <c r="Z39" s="4" t="s">
        <v>134</v>
      </c>
      <c r="AA39" s="4" t="s">
        <v>274</v>
      </c>
      <c r="AB39" s="4">
        <v>43</v>
      </c>
      <c r="AC39" s="3">
        <v>900</v>
      </c>
      <c r="AD39" s="4" t="s">
        <v>257</v>
      </c>
      <c r="AE39" s="7">
        <v>1</v>
      </c>
      <c r="AF39" s="7">
        <v>2</v>
      </c>
      <c r="AG39" s="4">
        <v>0</v>
      </c>
      <c r="AH39" s="4">
        <v>22</v>
      </c>
      <c r="AI39" s="4">
        <v>200</v>
      </c>
      <c r="AJ39" s="4" t="s">
        <v>64</v>
      </c>
      <c r="AK39" s="4" t="s">
        <v>403</v>
      </c>
      <c r="AL39" s="4" t="s">
        <v>114</v>
      </c>
      <c r="AM39" s="28" t="s">
        <v>386</v>
      </c>
      <c r="AN39" s="8">
        <v>0.157</v>
      </c>
      <c r="AO39" s="4">
        <v>3.3140000000000001E-3</v>
      </c>
      <c r="AP39" s="3">
        <v>1.0409999999999999</v>
      </c>
    </row>
    <row r="40" spans="1:42" x14ac:dyDescent="0.2">
      <c r="A40" s="4" t="s">
        <v>63</v>
      </c>
      <c r="B40" s="4" t="s">
        <v>154</v>
      </c>
      <c r="C40" s="6">
        <v>5.88</v>
      </c>
      <c r="D40" s="6">
        <v>36.4</v>
      </c>
      <c r="E40" s="6">
        <v>47.7</v>
      </c>
      <c r="F40" s="4" t="s">
        <v>0</v>
      </c>
      <c r="G40" s="4" t="s">
        <v>86</v>
      </c>
      <c r="H40" s="4" t="s">
        <v>0</v>
      </c>
      <c r="I40" s="17" t="s">
        <v>328</v>
      </c>
      <c r="J40" s="4" t="s">
        <v>315</v>
      </c>
      <c r="K40" s="4">
        <v>5</v>
      </c>
      <c r="L40" s="3">
        <v>0.87</v>
      </c>
      <c r="M40" s="19">
        <v>14.5</v>
      </c>
      <c r="N40" s="3">
        <v>1.1519999999999999</v>
      </c>
      <c r="O40" s="4" t="s">
        <v>11</v>
      </c>
      <c r="P40" s="4">
        <v>2.8958333330000001</v>
      </c>
      <c r="Q40" s="3">
        <v>1475</v>
      </c>
      <c r="R40" s="2" t="s">
        <v>190</v>
      </c>
      <c r="S40" s="2" t="s">
        <v>145</v>
      </c>
      <c r="T40" s="3" t="s">
        <v>145</v>
      </c>
      <c r="U40" s="3" t="s">
        <v>292</v>
      </c>
      <c r="V40" s="4" t="s">
        <v>224</v>
      </c>
      <c r="W40" s="5" t="s">
        <v>225</v>
      </c>
      <c r="X40" s="4">
        <v>1.27</v>
      </c>
      <c r="Y40" s="4" t="s">
        <v>114</v>
      </c>
      <c r="Z40" s="4" t="s">
        <v>134</v>
      </c>
      <c r="AA40" s="4" t="s">
        <v>274</v>
      </c>
      <c r="AB40" s="4">
        <v>59</v>
      </c>
      <c r="AC40" s="3">
        <v>900</v>
      </c>
      <c r="AD40" s="4" t="s">
        <v>257</v>
      </c>
      <c r="AE40" s="7">
        <v>1</v>
      </c>
      <c r="AF40" s="7">
        <v>2</v>
      </c>
      <c r="AG40" s="4">
        <v>0</v>
      </c>
      <c r="AH40" s="4">
        <v>25</v>
      </c>
      <c r="AI40" s="4">
        <v>200</v>
      </c>
      <c r="AJ40" s="4" t="s">
        <v>64</v>
      </c>
      <c r="AK40" s="4" t="s">
        <v>404</v>
      </c>
      <c r="AL40" s="4" t="s">
        <v>114</v>
      </c>
      <c r="AM40" s="28" t="s">
        <v>387</v>
      </c>
      <c r="AN40" s="8">
        <v>0.13700000000000001</v>
      </c>
      <c r="AO40" s="4">
        <v>3.274E-3</v>
      </c>
      <c r="AP40" s="3">
        <v>1.179</v>
      </c>
    </row>
    <row r="41" spans="1:42" x14ac:dyDescent="0.2">
      <c r="A41" s="4" t="s">
        <v>63</v>
      </c>
      <c r="B41" s="4" t="s">
        <v>154</v>
      </c>
      <c r="C41" s="6">
        <v>5.88</v>
      </c>
      <c r="D41" s="6">
        <v>36.4</v>
      </c>
      <c r="E41" s="6">
        <v>47.7</v>
      </c>
      <c r="F41" s="4" t="s">
        <v>0</v>
      </c>
      <c r="G41" s="4" t="s">
        <v>86</v>
      </c>
      <c r="H41" s="4" t="s">
        <v>0</v>
      </c>
      <c r="I41" s="17" t="s">
        <v>328</v>
      </c>
      <c r="J41" s="4" t="s">
        <v>315</v>
      </c>
      <c r="K41" s="4">
        <v>7</v>
      </c>
      <c r="L41" s="3">
        <v>0.95499999999999996</v>
      </c>
      <c r="M41" s="19">
        <v>32.4</v>
      </c>
      <c r="N41" s="3">
        <v>1.1519999999999999</v>
      </c>
      <c r="O41" s="4" t="s">
        <v>11</v>
      </c>
      <c r="P41" s="4">
        <v>1.2903225810000001</v>
      </c>
      <c r="Q41" s="3">
        <v>1550</v>
      </c>
      <c r="R41" s="2" t="s">
        <v>190</v>
      </c>
      <c r="S41" s="2" t="s">
        <v>145</v>
      </c>
      <c r="T41" s="3" t="s">
        <v>114</v>
      </c>
      <c r="U41" s="3" t="s">
        <v>292</v>
      </c>
      <c r="V41" s="4" t="s">
        <v>222</v>
      </c>
      <c r="W41" s="5" t="s">
        <v>226</v>
      </c>
      <c r="X41" s="4">
        <v>1.1919999999999999</v>
      </c>
      <c r="Y41" s="4" t="s">
        <v>114</v>
      </c>
      <c r="Z41" s="4" t="s">
        <v>134</v>
      </c>
      <c r="AA41" s="4" t="s">
        <v>274</v>
      </c>
      <c r="AB41" s="4">
        <v>37</v>
      </c>
      <c r="AC41" s="3">
        <v>900</v>
      </c>
      <c r="AD41" s="4" t="s">
        <v>362</v>
      </c>
      <c r="AE41" s="7">
        <v>2</v>
      </c>
      <c r="AF41" s="7">
        <v>4</v>
      </c>
      <c r="AG41" s="4">
        <v>0</v>
      </c>
      <c r="AH41" s="4">
        <v>31</v>
      </c>
      <c r="AI41" s="4">
        <v>200</v>
      </c>
      <c r="AJ41" s="4" t="s">
        <v>64</v>
      </c>
      <c r="AK41" s="4" t="s">
        <v>0</v>
      </c>
      <c r="AL41" s="4" t="s">
        <v>114</v>
      </c>
      <c r="AM41" s="28" t="s">
        <v>387</v>
      </c>
      <c r="AN41" s="8">
        <v>0.32700000000000001</v>
      </c>
      <c r="AO41" s="4">
        <v>3.6540000000000001E-3</v>
      </c>
      <c r="AP41" s="3">
        <v>0.43</v>
      </c>
    </row>
    <row r="42" spans="1:42" x14ac:dyDescent="0.2">
      <c r="A42" s="4" t="s">
        <v>63</v>
      </c>
      <c r="B42" s="4" t="s">
        <v>154</v>
      </c>
      <c r="C42" s="6">
        <v>5.88</v>
      </c>
      <c r="D42" s="6">
        <v>36.4</v>
      </c>
      <c r="E42" s="6">
        <v>47.7</v>
      </c>
      <c r="F42" s="4" t="s">
        <v>0</v>
      </c>
      <c r="G42" s="4" t="s">
        <v>86</v>
      </c>
      <c r="H42" s="4" t="s">
        <v>0</v>
      </c>
      <c r="I42" s="17" t="s">
        <v>328</v>
      </c>
      <c r="J42" s="25" t="s">
        <v>315</v>
      </c>
      <c r="K42" s="4">
        <v>11</v>
      </c>
      <c r="L42" s="3">
        <v>1.0049999999999999</v>
      </c>
      <c r="M42" s="19">
        <v>27</v>
      </c>
      <c r="N42" s="3">
        <v>1.1519999999999999</v>
      </c>
      <c r="O42" s="4" t="s">
        <v>11</v>
      </c>
      <c r="P42" s="4">
        <v>2.2622950820000001</v>
      </c>
      <c r="Q42" s="3">
        <v>1475</v>
      </c>
      <c r="R42" s="2" t="s">
        <v>190</v>
      </c>
      <c r="S42" s="2" t="s">
        <v>145</v>
      </c>
      <c r="T42" s="3" t="s">
        <v>145</v>
      </c>
      <c r="U42" s="3" t="s">
        <v>292</v>
      </c>
      <c r="V42" s="4" t="s">
        <v>224</v>
      </c>
      <c r="W42" s="5" t="s">
        <v>225</v>
      </c>
      <c r="X42" s="4">
        <v>1.27</v>
      </c>
      <c r="Y42" s="4" t="s">
        <v>114</v>
      </c>
      <c r="Z42" s="4" t="s">
        <v>134</v>
      </c>
      <c r="AA42" s="4" t="s">
        <v>274</v>
      </c>
      <c r="AB42" s="4">
        <v>59</v>
      </c>
      <c r="AC42" s="3">
        <v>900</v>
      </c>
      <c r="AD42" s="4" t="s">
        <v>363</v>
      </c>
      <c r="AE42" s="7">
        <v>1</v>
      </c>
      <c r="AF42" s="7">
        <v>2</v>
      </c>
      <c r="AG42" s="4">
        <v>0</v>
      </c>
      <c r="AH42" s="4">
        <v>34</v>
      </c>
      <c r="AI42" s="4">
        <v>200</v>
      </c>
      <c r="AJ42" s="4" t="s">
        <v>64</v>
      </c>
      <c r="AK42" s="4" t="s">
        <v>405</v>
      </c>
      <c r="AL42" s="4" t="s">
        <v>114</v>
      </c>
      <c r="AM42" s="28" t="s">
        <v>387</v>
      </c>
      <c r="AN42" s="8">
        <v>0.23699999999999999</v>
      </c>
      <c r="AO42" s="4">
        <v>3.4740000000000001E-3</v>
      </c>
      <c r="AP42" s="3">
        <v>0.61599999999999999</v>
      </c>
    </row>
    <row r="43" spans="1:42" x14ac:dyDescent="0.2">
      <c r="A43" s="4" t="s">
        <v>79</v>
      </c>
      <c r="B43" s="4" t="s">
        <v>156</v>
      </c>
      <c r="C43" s="6">
        <v>2.762</v>
      </c>
      <c r="D43" s="6">
        <v>29.3</v>
      </c>
      <c r="E43" s="6">
        <v>47.6</v>
      </c>
      <c r="F43" s="4" t="s">
        <v>0</v>
      </c>
      <c r="G43" s="4" t="s">
        <v>50</v>
      </c>
      <c r="H43" s="4" t="s">
        <v>0</v>
      </c>
      <c r="I43" s="17" t="s">
        <v>328</v>
      </c>
      <c r="J43" s="4" t="s">
        <v>315</v>
      </c>
      <c r="K43" s="4">
        <v>2</v>
      </c>
      <c r="L43" s="3">
        <v>0.84499999999999997</v>
      </c>
      <c r="M43" s="19">
        <v>24.9</v>
      </c>
      <c r="N43" s="3">
        <v>0.85899999999999999</v>
      </c>
      <c r="O43" s="4" t="s">
        <v>11</v>
      </c>
      <c r="P43" s="4">
        <v>2.1355932200000001</v>
      </c>
      <c r="Q43" s="3">
        <v>1475</v>
      </c>
      <c r="R43" s="2" t="s">
        <v>190</v>
      </c>
      <c r="S43" s="2" t="s">
        <v>145</v>
      </c>
      <c r="T43" s="3" t="s">
        <v>145</v>
      </c>
      <c r="U43" s="3" t="s">
        <v>292</v>
      </c>
      <c r="V43" s="4" t="s">
        <v>227</v>
      </c>
      <c r="W43" s="5" t="s">
        <v>228</v>
      </c>
      <c r="X43" s="4">
        <v>2.1850000000000001</v>
      </c>
      <c r="Y43" s="4" t="s">
        <v>145</v>
      </c>
      <c r="Z43" s="4" t="s">
        <v>134</v>
      </c>
      <c r="AA43" s="4" t="s">
        <v>274</v>
      </c>
      <c r="AB43" s="4">
        <v>29</v>
      </c>
      <c r="AC43" s="3">
        <v>900</v>
      </c>
      <c r="AD43" s="4" t="s">
        <v>361</v>
      </c>
      <c r="AE43" s="7">
        <v>5</v>
      </c>
      <c r="AF43" s="7">
        <v>2</v>
      </c>
      <c r="AG43" s="4">
        <v>0</v>
      </c>
      <c r="AH43" s="4">
        <v>53</v>
      </c>
      <c r="AI43" s="4">
        <v>200</v>
      </c>
      <c r="AJ43" s="4" t="s">
        <v>64</v>
      </c>
      <c r="AK43" s="4" t="s">
        <v>0</v>
      </c>
      <c r="AL43" s="4" t="s">
        <v>114</v>
      </c>
      <c r="AM43" s="28" t="s">
        <v>387</v>
      </c>
      <c r="AN43" s="8">
        <v>0.28699999999999998</v>
      </c>
      <c r="AO43" s="4">
        <v>3.5739999999999999E-3</v>
      </c>
      <c r="AP43" s="3">
        <v>0.53100000000000003</v>
      </c>
    </row>
    <row r="44" spans="1:42" x14ac:dyDescent="0.2">
      <c r="A44" s="4" t="s">
        <v>63</v>
      </c>
      <c r="B44" s="4" t="s">
        <v>154</v>
      </c>
      <c r="C44" s="6">
        <v>5.88</v>
      </c>
      <c r="D44" s="6">
        <v>36.4</v>
      </c>
      <c r="E44" s="6">
        <v>47.7</v>
      </c>
      <c r="F44" s="4" t="s">
        <v>0</v>
      </c>
      <c r="G44" s="4" t="s">
        <v>86</v>
      </c>
      <c r="H44" s="4" t="s">
        <v>0</v>
      </c>
      <c r="I44" s="17" t="s">
        <v>328</v>
      </c>
      <c r="J44" s="5" t="s">
        <v>316</v>
      </c>
      <c r="K44" s="4">
        <v>8</v>
      </c>
      <c r="L44" s="3">
        <v>0.97</v>
      </c>
      <c r="M44" s="19">
        <v>21</v>
      </c>
      <c r="N44" s="3">
        <v>1.1519999999999999</v>
      </c>
      <c r="O44" s="4" t="s">
        <v>11</v>
      </c>
      <c r="P44" s="4">
        <v>1.4750000000000001</v>
      </c>
      <c r="Q44" s="3">
        <v>1550</v>
      </c>
      <c r="R44" s="2" t="s">
        <v>190</v>
      </c>
      <c r="S44" s="2" t="s">
        <v>145</v>
      </c>
      <c r="T44" s="3" t="s">
        <v>114</v>
      </c>
      <c r="U44" s="3" t="s">
        <v>292</v>
      </c>
      <c r="V44" s="4" t="s">
        <v>222</v>
      </c>
      <c r="W44" s="5" t="s">
        <v>226</v>
      </c>
      <c r="X44" s="4">
        <v>1.1919999999999999</v>
      </c>
      <c r="Y44" s="4" t="s">
        <v>114</v>
      </c>
      <c r="Z44" s="4" t="s">
        <v>134</v>
      </c>
      <c r="AA44" s="4" t="s">
        <v>274</v>
      </c>
      <c r="AB44" s="4">
        <v>16</v>
      </c>
      <c r="AC44" s="3">
        <v>900</v>
      </c>
      <c r="AD44" s="4" t="s">
        <v>362</v>
      </c>
      <c r="AE44" s="7">
        <v>2</v>
      </c>
      <c r="AF44" s="7">
        <v>4</v>
      </c>
      <c r="AG44" s="4">
        <v>0</v>
      </c>
      <c r="AH44" s="4">
        <v>46</v>
      </c>
      <c r="AI44" s="4">
        <v>200</v>
      </c>
      <c r="AJ44" s="4" t="s">
        <v>64</v>
      </c>
      <c r="AK44" s="4" t="s">
        <v>0</v>
      </c>
      <c r="AL44" s="4" t="s">
        <v>114</v>
      </c>
      <c r="AM44" s="28" t="s">
        <v>387</v>
      </c>
      <c r="AN44" s="8">
        <v>0.22700000000000001</v>
      </c>
      <c r="AO44" s="4">
        <v>3.454E-3</v>
      </c>
      <c r="AP44" s="3">
        <v>0.6</v>
      </c>
    </row>
    <row r="45" spans="1:42" x14ac:dyDescent="0.2">
      <c r="A45" s="4" t="s">
        <v>63</v>
      </c>
      <c r="B45" s="4" t="s">
        <v>154</v>
      </c>
      <c r="C45" s="6">
        <v>5.88</v>
      </c>
      <c r="D45" s="6">
        <v>36.4</v>
      </c>
      <c r="E45" s="6">
        <v>47.7</v>
      </c>
      <c r="F45" s="4" t="s">
        <v>148</v>
      </c>
      <c r="G45" s="4" t="s">
        <v>50</v>
      </c>
      <c r="H45" s="4" t="s">
        <v>0</v>
      </c>
      <c r="I45" s="17" t="s">
        <v>325</v>
      </c>
      <c r="J45" s="4" t="s">
        <v>308</v>
      </c>
      <c r="K45" s="4">
        <v>7</v>
      </c>
      <c r="L45" s="3">
        <v>0.98499999999999999</v>
      </c>
      <c r="M45" s="19">
        <v>24.4</v>
      </c>
      <c r="N45" s="3">
        <v>0.85899999999999999</v>
      </c>
      <c r="O45" s="4" t="s">
        <v>11</v>
      </c>
      <c r="P45" s="4">
        <v>1.553191489</v>
      </c>
      <c r="Q45" s="3">
        <v>1475</v>
      </c>
      <c r="R45" s="2" t="s">
        <v>190</v>
      </c>
      <c r="S45" s="2" t="s">
        <v>145</v>
      </c>
      <c r="T45" s="3" t="s">
        <v>145</v>
      </c>
      <c r="U45" s="3" t="s">
        <v>292</v>
      </c>
      <c r="V45" s="4" t="s">
        <v>218</v>
      </c>
      <c r="W45" s="5" t="s">
        <v>220</v>
      </c>
      <c r="X45" s="4">
        <v>3.1789999999999998</v>
      </c>
      <c r="Y45" s="4" t="s">
        <v>145</v>
      </c>
      <c r="Z45" s="4" t="s">
        <v>134</v>
      </c>
      <c r="AA45" s="4" t="s">
        <v>274</v>
      </c>
      <c r="AB45" s="4">
        <v>221</v>
      </c>
      <c r="AC45" s="3">
        <v>900</v>
      </c>
      <c r="AD45" s="4" t="s">
        <v>359</v>
      </c>
      <c r="AE45" s="7">
        <v>31</v>
      </c>
      <c r="AF45" s="7">
        <v>35</v>
      </c>
      <c r="AG45" s="4">
        <v>1</v>
      </c>
      <c r="AH45" s="4">
        <v>92</v>
      </c>
      <c r="AI45" s="4">
        <v>200</v>
      </c>
      <c r="AJ45" s="4" t="s">
        <v>64</v>
      </c>
      <c r="AK45" s="4" t="s">
        <v>0</v>
      </c>
      <c r="AL45" s="4" t="s">
        <v>114</v>
      </c>
      <c r="AM45" s="28" t="s">
        <v>387</v>
      </c>
      <c r="AN45" s="8">
        <v>0.72599999999999998</v>
      </c>
      <c r="AO45" s="4">
        <v>4.4520000000000002E-3</v>
      </c>
      <c r="AP45" s="3">
        <v>0.27800000000000002</v>
      </c>
    </row>
    <row r="46" spans="1:42" x14ac:dyDescent="0.2">
      <c r="A46" s="4" t="s">
        <v>63</v>
      </c>
      <c r="B46" s="4" t="s">
        <v>154</v>
      </c>
      <c r="C46" s="6">
        <v>5.88</v>
      </c>
      <c r="D46" s="6">
        <v>36.4</v>
      </c>
      <c r="E46" s="6">
        <v>47.7</v>
      </c>
      <c r="F46" s="4" t="s">
        <v>0</v>
      </c>
      <c r="G46" s="4" t="s">
        <v>86</v>
      </c>
      <c r="H46" s="4" t="s">
        <v>0</v>
      </c>
      <c r="I46" s="17" t="s">
        <v>328</v>
      </c>
      <c r="J46" s="4" t="s">
        <v>315</v>
      </c>
      <c r="K46" s="4">
        <v>10</v>
      </c>
      <c r="L46" s="3">
        <v>0.93</v>
      </c>
      <c r="M46" s="19">
        <v>27.2</v>
      </c>
      <c r="N46" s="3">
        <v>1.1519999999999999</v>
      </c>
      <c r="O46" s="4" t="s">
        <v>11</v>
      </c>
      <c r="P46" s="4">
        <v>1.1830985919999999</v>
      </c>
      <c r="Q46" s="3">
        <v>1550</v>
      </c>
      <c r="R46" s="2" t="s">
        <v>190</v>
      </c>
      <c r="S46" s="2" t="s">
        <v>145</v>
      </c>
      <c r="T46" s="3" t="s">
        <v>114</v>
      </c>
      <c r="U46" s="3" t="s">
        <v>292</v>
      </c>
      <c r="V46" s="4" t="s">
        <v>222</v>
      </c>
      <c r="W46" s="5" t="s">
        <v>226</v>
      </c>
      <c r="X46" s="4">
        <v>1.1919999999999999</v>
      </c>
      <c r="Y46" s="4" t="s">
        <v>114</v>
      </c>
      <c r="Z46" s="4" t="s">
        <v>134</v>
      </c>
      <c r="AA46" s="4" t="s">
        <v>274</v>
      </c>
      <c r="AB46" s="4">
        <v>78</v>
      </c>
      <c r="AC46" s="3">
        <v>900</v>
      </c>
      <c r="AD46" s="4" t="s">
        <v>364</v>
      </c>
      <c r="AE46" s="7">
        <v>2</v>
      </c>
      <c r="AF46" s="7">
        <v>4</v>
      </c>
      <c r="AG46" s="4">
        <v>0</v>
      </c>
      <c r="AH46" s="4">
        <v>54</v>
      </c>
      <c r="AI46" s="4">
        <v>200</v>
      </c>
      <c r="AJ46" s="4" t="s">
        <v>64</v>
      </c>
      <c r="AK46" s="4" t="s">
        <v>405</v>
      </c>
      <c r="AL46" s="4" t="s">
        <v>114</v>
      </c>
      <c r="AM46" s="28" t="s">
        <v>387</v>
      </c>
      <c r="AN46" s="8">
        <v>0.217</v>
      </c>
      <c r="AO46" s="4">
        <v>3.434E-3</v>
      </c>
      <c r="AP46" s="3">
        <v>0.70599999999999996</v>
      </c>
    </row>
    <row r="47" spans="1:42" x14ac:dyDescent="0.2">
      <c r="A47" s="4" t="s">
        <v>63</v>
      </c>
      <c r="B47" s="4" t="s">
        <v>154</v>
      </c>
      <c r="C47" s="6">
        <v>5.88</v>
      </c>
      <c r="D47" s="6">
        <v>36.4</v>
      </c>
      <c r="E47" s="6">
        <v>47.7</v>
      </c>
      <c r="F47" s="4" t="s">
        <v>0</v>
      </c>
      <c r="G47" s="4" t="s">
        <v>86</v>
      </c>
      <c r="H47" s="4" t="s">
        <v>0</v>
      </c>
      <c r="I47" s="17" t="s">
        <v>330</v>
      </c>
      <c r="J47" s="5" t="s">
        <v>321</v>
      </c>
      <c r="K47" s="4">
        <v>6</v>
      </c>
      <c r="L47" s="3">
        <v>0.84</v>
      </c>
      <c r="M47" s="19">
        <v>35.799999999999997</v>
      </c>
      <c r="N47" s="3">
        <v>1.1519999999999999</v>
      </c>
      <c r="O47" s="4" t="s">
        <v>11</v>
      </c>
      <c r="P47" s="4">
        <v>1.3478260870000001</v>
      </c>
      <c r="Q47" s="3">
        <v>1475</v>
      </c>
      <c r="R47" s="2" t="s">
        <v>190</v>
      </c>
      <c r="S47" s="2" t="s">
        <v>145</v>
      </c>
      <c r="T47" s="3" t="s">
        <v>145</v>
      </c>
      <c r="U47" s="3" t="s">
        <v>292</v>
      </c>
      <c r="V47" s="4" t="s">
        <v>222</v>
      </c>
      <c r="W47" s="5" t="s">
        <v>223</v>
      </c>
      <c r="X47" s="4">
        <v>1.5780000000000001</v>
      </c>
      <c r="Y47" s="4" t="s">
        <v>114</v>
      </c>
      <c r="Z47" s="4" t="s">
        <v>134</v>
      </c>
      <c r="AA47" s="4" t="s">
        <v>274</v>
      </c>
      <c r="AB47" s="4">
        <v>18</v>
      </c>
      <c r="AC47" s="3">
        <v>900</v>
      </c>
      <c r="AD47" s="4" t="s">
        <v>364</v>
      </c>
      <c r="AE47" s="7">
        <v>2</v>
      </c>
      <c r="AF47" s="7">
        <v>1</v>
      </c>
      <c r="AG47" s="4">
        <v>0</v>
      </c>
      <c r="AH47" s="4">
        <v>67</v>
      </c>
      <c r="AI47" s="4">
        <v>200</v>
      </c>
      <c r="AJ47" s="4" t="s">
        <v>64</v>
      </c>
      <c r="AK47" s="4" t="s">
        <v>0</v>
      </c>
      <c r="AL47" s="4" t="s">
        <v>114</v>
      </c>
      <c r="AM47" s="28" t="s">
        <v>386</v>
      </c>
      <c r="AN47" s="8">
        <v>0.23699999999999999</v>
      </c>
      <c r="AO47" s="4">
        <v>3.4740000000000001E-3</v>
      </c>
      <c r="AP47" s="3">
        <v>0.57599999999999996</v>
      </c>
    </row>
    <row r="48" spans="1:42" x14ac:dyDescent="0.2">
      <c r="A48" s="4" t="s">
        <v>99</v>
      </c>
      <c r="B48" s="4" t="s">
        <v>154</v>
      </c>
      <c r="C48" s="6">
        <v>8.07</v>
      </c>
      <c r="D48" s="6">
        <v>36</v>
      </c>
      <c r="E48" s="6">
        <v>47.3</v>
      </c>
      <c r="F48" s="4" t="s">
        <v>148</v>
      </c>
      <c r="G48" s="4" t="s">
        <v>50</v>
      </c>
      <c r="H48" s="4" t="s">
        <v>0</v>
      </c>
      <c r="I48" s="17" t="s">
        <v>328</v>
      </c>
      <c r="J48" s="4" t="s">
        <v>315</v>
      </c>
      <c r="K48" s="4">
        <v>5</v>
      </c>
      <c r="L48" s="3">
        <v>0.87</v>
      </c>
      <c r="M48" s="19">
        <v>29.5</v>
      </c>
      <c r="N48" s="3">
        <v>0.85899999999999999</v>
      </c>
      <c r="O48" s="4" t="s">
        <v>11</v>
      </c>
      <c r="P48" s="4">
        <v>1.162790698</v>
      </c>
      <c r="Q48" s="3">
        <v>1550</v>
      </c>
      <c r="R48" s="2" t="s">
        <v>190</v>
      </c>
      <c r="S48" s="2" t="s">
        <v>145</v>
      </c>
      <c r="T48" s="3" t="s">
        <v>114</v>
      </c>
      <c r="U48" s="3" t="s">
        <v>292</v>
      </c>
      <c r="V48" s="4" t="s">
        <v>229</v>
      </c>
      <c r="W48" s="5" t="s">
        <v>230</v>
      </c>
      <c r="X48" s="4">
        <v>5.3920000000000003</v>
      </c>
      <c r="Y48" s="4" t="s">
        <v>145</v>
      </c>
      <c r="Z48" s="4" t="s">
        <v>134</v>
      </c>
      <c r="AA48" s="4" t="s">
        <v>274</v>
      </c>
      <c r="AB48" s="4">
        <v>85</v>
      </c>
      <c r="AC48" s="3">
        <v>900</v>
      </c>
      <c r="AD48" s="4" t="s">
        <v>365</v>
      </c>
      <c r="AE48" s="7">
        <v>1</v>
      </c>
      <c r="AF48" s="7">
        <v>2</v>
      </c>
      <c r="AG48" s="4">
        <v>0</v>
      </c>
      <c r="AH48" s="4">
        <v>9</v>
      </c>
      <c r="AI48" s="4">
        <v>200</v>
      </c>
      <c r="AJ48" s="4" t="s">
        <v>64</v>
      </c>
      <c r="AK48" s="4" t="s">
        <v>0</v>
      </c>
      <c r="AL48" s="4" t="s">
        <v>114</v>
      </c>
      <c r="AM48" s="28" t="s">
        <v>387</v>
      </c>
      <c r="AN48" s="8">
        <v>0.52600000000000002</v>
      </c>
      <c r="AO48" s="4">
        <v>4.052E-3</v>
      </c>
      <c r="AP48" s="3">
        <v>0.45600000000000002</v>
      </c>
    </row>
    <row r="49" spans="1:42" x14ac:dyDescent="0.2">
      <c r="A49" s="4" t="s">
        <v>63</v>
      </c>
      <c r="B49" s="4" t="s">
        <v>154</v>
      </c>
      <c r="C49" s="6">
        <v>5.88</v>
      </c>
      <c r="D49" s="6">
        <v>36.4</v>
      </c>
      <c r="E49" s="6">
        <v>47.7</v>
      </c>
      <c r="F49" s="4" t="s">
        <v>148</v>
      </c>
      <c r="G49" s="4" t="s">
        <v>50</v>
      </c>
      <c r="H49" s="4" t="s">
        <v>0</v>
      </c>
      <c r="I49" s="17" t="s">
        <v>328</v>
      </c>
      <c r="J49" s="4" t="s">
        <v>315</v>
      </c>
      <c r="K49" s="4">
        <v>2</v>
      </c>
      <c r="L49" s="3">
        <v>1.02</v>
      </c>
      <c r="M49" s="19">
        <v>20</v>
      </c>
      <c r="N49" s="3">
        <v>0.85899999999999999</v>
      </c>
      <c r="O49" s="4" t="s">
        <v>11</v>
      </c>
      <c r="P49" s="4">
        <v>1.956521739</v>
      </c>
      <c r="Q49" s="3">
        <v>1475</v>
      </c>
      <c r="R49" s="2" t="s">
        <v>190</v>
      </c>
      <c r="S49" s="2" t="s">
        <v>145</v>
      </c>
      <c r="T49" s="3" t="s">
        <v>145</v>
      </c>
      <c r="U49" s="3" t="s">
        <v>292</v>
      </c>
      <c r="V49" s="4" t="s">
        <v>231</v>
      </c>
      <c r="W49" s="5" t="s">
        <v>232</v>
      </c>
      <c r="X49" s="4">
        <v>2.7229999999999999</v>
      </c>
      <c r="Y49" s="4" t="s">
        <v>145</v>
      </c>
      <c r="Z49" s="4" t="s">
        <v>134</v>
      </c>
      <c r="AA49" s="4" t="s">
        <v>274</v>
      </c>
      <c r="AB49" s="4">
        <v>92</v>
      </c>
      <c r="AC49" s="3">
        <v>900</v>
      </c>
      <c r="AD49" s="4" t="s">
        <v>366</v>
      </c>
      <c r="AE49" s="7">
        <v>2</v>
      </c>
      <c r="AF49" s="7">
        <v>1</v>
      </c>
      <c r="AG49" s="4">
        <v>0</v>
      </c>
      <c r="AH49" s="4">
        <v>7</v>
      </c>
      <c r="AI49" s="4">
        <v>200</v>
      </c>
      <c r="AJ49" s="4" t="s">
        <v>64</v>
      </c>
      <c r="AK49" s="4" t="s">
        <v>0</v>
      </c>
      <c r="AL49" s="4" t="s">
        <v>114</v>
      </c>
      <c r="AM49" s="28" t="s">
        <v>387</v>
      </c>
      <c r="AN49" s="8">
        <v>0.39600000000000002</v>
      </c>
      <c r="AO49" s="4">
        <v>3.7919999999999998E-3</v>
      </c>
      <c r="AP49" s="3">
        <v>0.42399999999999999</v>
      </c>
    </row>
    <row r="50" spans="1:42" x14ac:dyDescent="0.2">
      <c r="A50" s="4" t="s">
        <v>63</v>
      </c>
      <c r="B50" s="4" t="s">
        <v>154</v>
      </c>
      <c r="C50" s="6">
        <v>5.88</v>
      </c>
      <c r="D50" s="6">
        <v>36.4</v>
      </c>
      <c r="E50" s="6">
        <v>47.7</v>
      </c>
      <c r="F50" s="4" t="s">
        <v>0</v>
      </c>
      <c r="G50" s="4" t="s">
        <v>50</v>
      </c>
      <c r="H50" s="4" t="s">
        <v>74</v>
      </c>
      <c r="I50" s="17" t="s">
        <v>325</v>
      </c>
      <c r="J50" s="4" t="s">
        <v>308</v>
      </c>
      <c r="K50" s="4">
        <v>6</v>
      </c>
      <c r="L50" s="3">
        <v>0.86</v>
      </c>
      <c r="M50" s="19">
        <v>19.5</v>
      </c>
      <c r="N50" s="3">
        <v>0.85899999999999999</v>
      </c>
      <c r="O50" s="4" t="s">
        <v>11</v>
      </c>
      <c r="P50" s="4">
        <v>1.408163265</v>
      </c>
      <c r="Q50" s="3">
        <v>1475</v>
      </c>
      <c r="R50" s="2" t="s">
        <v>190</v>
      </c>
      <c r="S50" s="2" t="s">
        <v>145</v>
      </c>
      <c r="T50" s="3" t="s">
        <v>145</v>
      </c>
      <c r="U50" s="3" t="s">
        <v>292</v>
      </c>
      <c r="V50" s="4" t="s">
        <v>218</v>
      </c>
      <c r="W50" s="5" t="s">
        <v>233</v>
      </c>
      <c r="X50" s="4">
        <v>4.3109999999999999</v>
      </c>
      <c r="Y50" s="4" t="s">
        <v>145</v>
      </c>
      <c r="Z50" s="4" t="s">
        <v>0</v>
      </c>
      <c r="AA50" s="4" t="s">
        <v>274</v>
      </c>
      <c r="AB50" s="4">
        <v>221</v>
      </c>
      <c r="AC50" s="3">
        <v>900</v>
      </c>
      <c r="AD50" s="4" t="s">
        <v>359</v>
      </c>
      <c r="AE50" s="7">
        <v>31</v>
      </c>
      <c r="AF50" s="7">
        <v>44</v>
      </c>
      <c r="AG50" s="4">
        <v>1</v>
      </c>
      <c r="AH50" s="4">
        <v>104</v>
      </c>
      <c r="AI50" s="4">
        <v>200</v>
      </c>
      <c r="AJ50" s="4" t="s">
        <v>64</v>
      </c>
      <c r="AK50" s="4" t="s">
        <v>0</v>
      </c>
      <c r="AL50" s="4" t="s">
        <v>114</v>
      </c>
      <c r="AM50" s="28" t="s">
        <v>387</v>
      </c>
      <c r="AN50" s="8">
        <v>0.67600000000000005</v>
      </c>
      <c r="AO50" s="4">
        <v>4.352E-3</v>
      </c>
      <c r="AP50" s="3">
        <v>0.224</v>
      </c>
    </row>
    <row r="51" spans="1:42" x14ac:dyDescent="0.2">
      <c r="A51" s="4" t="s">
        <v>63</v>
      </c>
      <c r="B51" s="4" t="s">
        <v>154</v>
      </c>
      <c r="C51" s="6">
        <v>5.88</v>
      </c>
      <c r="D51" s="6">
        <v>36.4</v>
      </c>
      <c r="E51" s="6">
        <v>47.7</v>
      </c>
      <c r="F51" s="4" t="s">
        <v>148</v>
      </c>
      <c r="G51" s="4" t="s">
        <v>50</v>
      </c>
      <c r="H51" s="4" t="s">
        <v>0</v>
      </c>
      <c r="I51" s="17" t="s">
        <v>328</v>
      </c>
      <c r="J51" s="4" t="s">
        <v>317</v>
      </c>
      <c r="K51" s="4">
        <v>1</v>
      </c>
      <c r="L51" s="3">
        <v>0.95</v>
      </c>
      <c r="M51" s="19">
        <v>44.8</v>
      </c>
      <c r="N51" s="3">
        <v>0.85899999999999999</v>
      </c>
      <c r="O51" s="4" t="s">
        <v>11</v>
      </c>
      <c r="P51" s="4">
        <v>2.1818181820000002</v>
      </c>
      <c r="Q51" s="3">
        <v>1475</v>
      </c>
      <c r="R51" s="2" t="s">
        <v>190</v>
      </c>
      <c r="S51" s="2" t="s">
        <v>145</v>
      </c>
      <c r="T51" s="3" t="s">
        <v>145</v>
      </c>
      <c r="U51" s="3" t="s">
        <v>292</v>
      </c>
      <c r="V51" s="4" t="s">
        <v>231</v>
      </c>
      <c r="W51" s="5" t="s">
        <v>232</v>
      </c>
      <c r="X51" s="4">
        <v>2.7229999999999999</v>
      </c>
      <c r="Y51" s="4" t="s">
        <v>145</v>
      </c>
      <c r="Z51" s="4" t="s">
        <v>134</v>
      </c>
      <c r="AA51" s="4" t="s">
        <v>274</v>
      </c>
      <c r="AB51" s="4">
        <v>36</v>
      </c>
      <c r="AC51" s="3">
        <v>900</v>
      </c>
      <c r="AD51" s="4" t="s">
        <v>366</v>
      </c>
      <c r="AE51" s="7">
        <v>2</v>
      </c>
      <c r="AF51" s="7">
        <v>1</v>
      </c>
      <c r="AG51" s="4">
        <v>0</v>
      </c>
      <c r="AH51" s="4">
        <v>16</v>
      </c>
      <c r="AI51" s="4">
        <v>200</v>
      </c>
      <c r="AJ51" s="4" t="s">
        <v>64</v>
      </c>
      <c r="AK51" s="4" t="s">
        <v>0</v>
      </c>
      <c r="AL51" s="4" t="s">
        <v>114</v>
      </c>
      <c r="AM51" s="28" t="s">
        <v>387</v>
      </c>
      <c r="AN51" s="8">
        <v>0.23699999999999999</v>
      </c>
      <c r="AO51" s="4">
        <v>3.4740000000000001E-3</v>
      </c>
      <c r="AP51" s="3">
        <v>0.70899999999999996</v>
      </c>
    </row>
    <row r="52" spans="1:42" x14ac:dyDescent="0.2">
      <c r="A52" s="4" t="s">
        <v>63</v>
      </c>
      <c r="B52" s="4" t="s">
        <v>154</v>
      </c>
      <c r="C52" s="6">
        <v>5.88</v>
      </c>
      <c r="D52" s="6">
        <v>36.4</v>
      </c>
      <c r="E52" s="6">
        <v>47.7</v>
      </c>
      <c r="F52" s="4" t="s">
        <v>0</v>
      </c>
      <c r="G52" s="4" t="s">
        <v>50</v>
      </c>
      <c r="H52" s="4" t="s">
        <v>0</v>
      </c>
      <c r="I52" s="17" t="s">
        <v>328</v>
      </c>
      <c r="J52" s="4" t="s">
        <v>315</v>
      </c>
      <c r="K52" s="4">
        <v>1</v>
      </c>
      <c r="L52" s="3">
        <v>1.02</v>
      </c>
      <c r="M52" s="19">
        <v>33.6</v>
      </c>
      <c r="N52" s="3">
        <v>0.85899999999999999</v>
      </c>
      <c r="O52" s="4" t="s">
        <v>11</v>
      </c>
      <c r="P52" s="4">
        <v>3.4782608700000002</v>
      </c>
      <c r="Q52" s="3">
        <v>1500</v>
      </c>
      <c r="R52" s="2" t="s">
        <v>190</v>
      </c>
      <c r="S52" s="2" t="s">
        <v>145</v>
      </c>
      <c r="T52" s="3" t="s">
        <v>145</v>
      </c>
      <c r="U52" s="3" t="s">
        <v>292</v>
      </c>
      <c r="V52" s="4" t="s">
        <v>234</v>
      </c>
      <c r="W52" s="5" t="s">
        <v>235</v>
      </c>
      <c r="X52" s="4">
        <v>1.9910000000000001</v>
      </c>
      <c r="Y52" s="4" t="s">
        <v>145</v>
      </c>
      <c r="Z52" s="4" t="s">
        <v>134</v>
      </c>
      <c r="AA52" s="4" t="s">
        <v>274</v>
      </c>
      <c r="AB52" s="4">
        <v>97</v>
      </c>
      <c r="AC52" s="3">
        <v>900</v>
      </c>
      <c r="AD52" s="4" t="s">
        <v>367</v>
      </c>
      <c r="AE52" s="7">
        <v>2</v>
      </c>
      <c r="AF52" s="7">
        <v>2</v>
      </c>
      <c r="AG52" s="4">
        <v>0</v>
      </c>
      <c r="AH52" s="4">
        <v>66</v>
      </c>
      <c r="AI52" s="4">
        <v>200</v>
      </c>
      <c r="AJ52" s="4" t="s">
        <v>64</v>
      </c>
      <c r="AK52" s="4" t="s">
        <v>0</v>
      </c>
      <c r="AL52" s="4" t="s">
        <v>114</v>
      </c>
      <c r="AM52" s="28" t="s">
        <v>387</v>
      </c>
      <c r="AN52" s="8">
        <v>0.22700000000000001</v>
      </c>
      <c r="AO52" s="4">
        <v>3.454E-3</v>
      </c>
      <c r="AP52" s="3">
        <v>0.66700000000000004</v>
      </c>
    </row>
    <row r="53" spans="1:42" x14ac:dyDescent="0.2">
      <c r="A53" s="4" t="s">
        <v>63</v>
      </c>
      <c r="B53" s="4" t="s">
        <v>154</v>
      </c>
      <c r="C53" s="6">
        <v>5.88</v>
      </c>
      <c r="D53" s="6">
        <v>36.4</v>
      </c>
      <c r="E53" s="6">
        <v>47.7</v>
      </c>
      <c r="F53" s="4" t="s">
        <v>0</v>
      </c>
      <c r="G53" s="4" t="s">
        <v>50</v>
      </c>
      <c r="H53" s="4" t="s">
        <v>0</v>
      </c>
      <c r="I53" s="17" t="s">
        <v>328</v>
      </c>
      <c r="J53" s="4" t="s">
        <v>315</v>
      </c>
      <c r="K53" s="4">
        <v>8</v>
      </c>
      <c r="L53" s="3">
        <v>0.91</v>
      </c>
      <c r="M53" s="19">
        <v>28.8</v>
      </c>
      <c r="N53" s="3">
        <v>0.85899999999999999</v>
      </c>
      <c r="O53" s="4" t="s">
        <v>11</v>
      </c>
      <c r="P53" s="4">
        <v>1.0153846150000001</v>
      </c>
      <c r="Q53" s="3">
        <v>1500</v>
      </c>
      <c r="R53" s="2" t="s">
        <v>190</v>
      </c>
      <c r="S53" s="2" t="s">
        <v>145</v>
      </c>
      <c r="T53" s="3" t="s">
        <v>145</v>
      </c>
      <c r="U53" s="3" t="s">
        <v>292</v>
      </c>
      <c r="V53" s="4" t="s">
        <v>236</v>
      </c>
      <c r="W53" s="5" t="s">
        <v>237</v>
      </c>
      <c r="X53" s="4">
        <v>6.5609999999999999</v>
      </c>
      <c r="Y53" s="4" t="s">
        <v>145</v>
      </c>
      <c r="Z53" s="4" t="s">
        <v>0</v>
      </c>
      <c r="AA53" s="4" t="s">
        <v>274</v>
      </c>
      <c r="AB53" s="4">
        <v>29</v>
      </c>
      <c r="AC53" s="3">
        <v>900</v>
      </c>
      <c r="AD53" s="4" t="s">
        <v>361</v>
      </c>
      <c r="AE53" s="7">
        <v>1</v>
      </c>
      <c r="AF53" s="7">
        <v>19</v>
      </c>
      <c r="AG53" s="4">
        <v>0</v>
      </c>
      <c r="AH53" s="4">
        <v>95</v>
      </c>
      <c r="AI53" s="4">
        <v>200</v>
      </c>
      <c r="AJ53" s="4" t="s">
        <v>64</v>
      </c>
      <c r="AK53" s="4" t="s">
        <v>0</v>
      </c>
      <c r="AL53" s="4" t="s">
        <v>114</v>
      </c>
      <c r="AM53" s="28" t="s">
        <v>386</v>
      </c>
      <c r="AN53" s="8">
        <v>0.76600000000000001</v>
      </c>
      <c r="AO53" s="4">
        <v>4.5319999999999996E-3</v>
      </c>
      <c r="AP53" s="3">
        <v>0.26300000000000001</v>
      </c>
    </row>
    <row r="54" spans="1:42" x14ac:dyDescent="0.2">
      <c r="A54" s="4" t="s">
        <v>63</v>
      </c>
      <c r="B54" s="4" t="s">
        <v>154</v>
      </c>
      <c r="C54" s="6">
        <v>5.88</v>
      </c>
      <c r="D54" s="6">
        <v>36.4</v>
      </c>
      <c r="E54" s="6">
        <v>47.7</v>
      </c>
      <c r="F54" s="4" t="s">
        <v>0</v>
      </c>
      <c r="G54" s="4" t="s">
        <v>50</v>
      </c>
      <c r="H54" s="4" t="s">
        <v>0</v>
      </c>
      <c r="I54" s="17" t="s">
        <v>328</v>
      </c>
      <c r="J54" s="4" t="s">
        <v>319</v>
      </c>
      <c r="K54" s="4">
        <v>4</v>
      </c>
      <c r="L54" s="3">
        <v>0.94499999999999995</v>
      </c>
      <c r="M54" s="19">
        <v>20.9</v>
      </c>
      <c r="N54" s="3">
        <v>0.85899999999999999</v>
      </c>
      <c r="O54" s="4" t="s">
        <v>11</v>
      </c>
      <c r="P54" s="4">
        <v>3.921875</v>
      </c>
      <c r="Q54" s="3">
        <v>1500</v>
      </c>
      <c r="R54" s="2" t="s">
        <v>190</v>
      </c>
      <c r="S54" s="2" t="s">
        <v>145</v>
      </c>
      <c r="T54" s="3" t="s">
        <v>145</v>
      </c>
      <c r="U54" s="3" t="s">
        <v>292</v>
      </c>
      <c r="V54" s="4" t="s">
        <v>234</v>
      </c>
      <c r="W54" s="5" t="s">
        <v>235</v>
      </c>
      <c r="X54" s="4">
        <v>1.9910000000000001</v>
      </c>
      <c r="Y54" s="4" t="s">
        <v>145</v>
      </c>
      <c r="Z54" s="4" t="s">
        <v>134</v>
      </c>
      <c r="AA54" s="4" t="s">
        <v>274</v>
      </c>
      <c r="AB54" s="4">
        <v>13</v>
      </c>
      <c r="AC54" s="3">
        <v>900</v>
      </c>
      <c r="AD54" s="4" t="s">
        <v>368</v>
      </c>
      <c r="AE54" s="7">
        <v>2</v>
      </c>
      <c r="AF54" s="7">
        <v>2</v>
      </c>
      <c r="AG54" s="4">
        <v>0</v>
      </c>
      <c r="AH54" s="4">
        <v>69</v>
      </c>
      <c r="AI54" s="4">
        <v>200</v>
      </c>
      <c r="AJ54" s="4" t="s">
        <v>64</v>
      </c>
      <c r="AK54" s="4" t="s">
        <v>0</v>
      </c>
      <c r="AL54" s="4" t="s">
        <v>114</v>
      </c>
      <c r="AM54" s="28" t="s">
        <v>387</v>
      </c>
      <c r="AN54" s="8">
        <v>0.17699999999999999</v>
      </c>
      <c r="AO54" s="4">
        <v>3.3540000000000002E-3</v>
      </c>
      <c r="AP54" s="3">
        <v>0.72</v>
      </c>
    </row>
    <row r="55" spans="1:42" x14ac:dyDescent="0.2">
      <c r="A55" s="4" t="s">
        <v>63</v>
      </c>
      <c r="B55" s="4" t="s">
        <v>154</v>
      </c>
      <c r="C55" s="6">
        <v>5.88</v>
      </c>
      <c r="D55" s="6">
        <v>36.4</v>
      </c>
      <c r="E55" s="6">
        <v>47.7</v>
      </c>
      <c r="F55" s="4" t="s">
        <v>0</v>
      </c>
      <c r="G55" s="4" t="s">
        <v>50</v>
      </c>
      <c r="H55" s="4" t="s">
        <v>0</v>
      </c>
      <c r="I55" s="17" t="s">
        <v>328</v>
      </c>
      <c r="J55" s="4" t="s">
        <v>320</v>
      </c>
      <c r="K55" s="4">
        <v>6</v>
      </c>
      <c r="L55" s="3">
        <v>0.99</v>
      </c>
      <c r="M55" s="19">
        <v>25.5</v>
      </c>
      <c r="N55" s="3">
        <v>0.85899999999999999</v>
      </c>
      <c r="O55" s="4" t="s">
        <v>11</v>
      </c>
      <c r="P55" s="4">
        <v>3.2394366200000002</v>
      </c>
      <c r="Q55" s="3">
        <v>1500</v>
      </c>
      <c r="R55" s="2" t="s">
        <v>190</v>
      </c>
      <c r="S55" s="2" t="s">
        <v>145</v>
      </c>
      <c r="T55" s="3" t="s">
        <v>145</v>
      </c>
      <c r="U55" s="3" t="s">
        <v>292</v>
      </c>
      <c r="V55" s="4" t="s">
        <v>234</v>
      </c>
      <c r="W55" s="5" t="s">
        <v>235</v>
      </c>
      <c r="X55" s="4">
        <v>1.9910000000000001</v>
      </c>
      <c r="Y55" s="4" t="s">
        <v>145</v>
      </c>
      <c r="Z55" s="4" t="s">
        <v>134</v>
      </c>
      <c r="AA55" s="4" t="s">
        <v>274</v>
      </c>
      <c r="AB55" s="4">
        <v>0</v>
      </c>
      <c r="AC55" s="3">
        <v>900</v>
      </c>
      <c r="AD55" s="4" t="s">
        <v>369</v>
      </c>
      <c r="AE55" s="7">
        <v>2</v>
      </c>
      <c r="AF55" s="7">
        <v>2</v>
      </c>
      <c r="AG55" s="4">
        <v>0</v>
      </c>
      <c r="AH55" s="4">
        <v>72</v>
      </c>
      <c r="AI55" s="4">
        <v>200</v>
      </c>
      <c r="AJ55" s="4" t="s">
        <v>64</v>
      </c>
      <c r="AK55" s="4" t="s">
        <v>0</v>
      </c>
      <c r="AL55" s="4" t="s">
        <v>114</v>
      </c>
      <c r="AM55" s="28" t="s">
        <v>387</v>
      </c>
      <c r="AN55" s="8">
        <v>0.25700000000000001</v>
      </c>
      <c r="AO55" s="4">
        <v>3.5140000000000002E-3</v>
      </c>
      <c r="AP55" s="3">
        <v>0.59399999999999997</v>
      </c>
    </row>
    <row r="56" spans="1:42" x14ac:dyDescent="0.2">
      <c r="A56" s="4" t="s">
        <v>63</v>
      </c>
      <c r="B56" s="4" t="s">
        <v>154</v>
      </c>
      <c r="C56" s="6">
        <v>5.88</v>
      </c>
      <c r="D56" s="6">
        <v>36.4</v>
      </c>
      <c r="E56" s="6">
        <v>47.7</v>
      </c>
      <c r="F56" s="4" t="s">
        <v>0</v>
      </c>
      <c r="G56" s="4" t="s">
        <v>50</v>
      </c>
      <c r="H56" s="4" t="s">
        <v>77</v>
      </c>
      <c r="I56" s="17" t="s">
        <v>328</v>
      </c>
      <c r="J56" s="4" t="s">
        <v>315</v>
      </c>
      <c r="K56" s="4">
        <v>4</v>
      </c>
      <c r="L56" s="3">
        <v>0.96</v>
      </c>
      <c r="M56" s="19">
        <v>26.9</v>
      </c>
      <c r="N56" s="3">
        <v>1.1519999999999999</v>
      </c>
      <c r="O56" s="4" t="s">
        <v>11</v>
      </c>
      <c r="P56" s="4">
        <v>1.6122448979999999</v>
      </c>
      <c r="Q56" s="3">
        <v>1475</v>
      </c>
      <c r="R56" s="2" t="s">
        <v>190</v>
      </c>
      <c r="S56" s="2" t="s">
        <v>145</v>
      </c>
      <c r="T56" s="3" t="s">
        <v>145</v>
      </c>
      <c r="U56" s="3" t="s">
        <v>292</v>
      </c>
      <c r="V56" s="4" t="s">
        <v>218</v>
      </c>
      <c r="W56" s="5" t="s">
        <v>238</v>
      </c>
      <c r="X56" s="4">
        <v>7.54</v>
      </c>
      <c r="Y56" s="4" t="s">
        <v>114</v>
      </c>
      <c r="Z56" s="4" t="s">
        <v>0</v>
      </c>
      <c r="AA56" s="4" t="s">
        <v>274</v>
      </c>
      <c r="AB56" s="4">
        <v>106</v>
      </c>
      <c r="AC56" s="3">
        <v>900</v>
      </c>
      <c r="AD56" s="4" t="s">
        <v>368</v>
      </c>
      <c r="AE56" s="7">
        <v>31</v>
      </c>
      <c r="AF56" s="7">
        <v>52</v>
      </c>
      <c r="AG56" s="4">
        <v>0</v>
      </c>
      <c r="AH56" s="4">
        <v>112</v>
      </c>
      <c r="AI56" s="4">
        <v>200</v>
      </c>
      <c r="AJ56" s="4" t="s">
        <v>64</v>
      </c>
      <c r="AK56" s="4" t="s">
        <v>0</v>
      </c>
      <c r="AL56" s="4" t="s">
        <v>114</v>
      </c>
      <c r="AM56" s="28" t="s">
        <v>387</v>
      </c>
      <c r="AN56" s="8">
        <v>0.66600000000000004</v>
      </c>
      <c r="AO56" s="4">
        <v>4.3319999999999999E-3</v>
      </c>
      <c r="AP56" s="3">
        <v>0.28299999999999997</v>
      </c>
    </row>
    <row r="57" spans="1:42" x14ac:dyDescent="0.2">
      <c r="A57" s="4" t="s">
        <v>111</v>
      </c>
      <c r="B57" s="4" t="s">
        <v>154</v>
      </c>
      <c r="C57" s="6">
        <v>6.87</v>
      </c>
      <c r="D57" s="6">
        <v>36.4</v>
      </c>
      <c r="E57" s="6">
        <v>47.7</v>
      </c>
      <c r="F57" s="4" t="s">
        <v>148</v>
      </c>
      <c r="G57" s="4" t="s">
        <v>86</v>
      </c>
      <c r="H57" s="4" t="s">
        <v>0</v>
      </c>
      <c r="I57" s="17" t="s">
        <v>328</v>
      </c>
      <c r="J57" s="4" t="s">
        <v>315</v>
      </c>
      <c r="K57" s="4">
        <v>2</v>
      </c>
      <c r="L57" s="3">
        <v>0.94</v>
      </c>
      <c r="M57" s="19">
        <v>25.1</v>
      </c>
      <c r="N57" s="3">
        <v>1.1519999999999999</v>
      </c>
      <c r="O57" s="4" t="s">
        <v>11</v>
      </c>
      <c r="P57" s="4">
        <v>2.0895522390000001</v>
      </c>
      <c r="Q57" s="3">
        <v>1475</v>
      </c>
      <c r="R57" s="2" t="s">
        <v>190</v>
      </c>
      <c r="S57" s="2" t="s">
        <v>145</v>
      </c>
      <c r="T57" s="3" t="s">
        <v>145</v>
      </c>
      <c r="U57" s="3" t="s">
        <v>292</v>
      </c>
      <c r="V57" s="4" t="s">
        <v>239</v>
      </c>
      <c r="W57" s="5" t="s">
        <v>240</v>
      </c>
      <c r="X57" s="4">
        <v>4.625</v>
      </c>
      <c r="Y57" s="4" t="s">
        <v>114</v>
      </c>
      <c r="Z57" s="4" t="s">
        <v>135</v>
      </c>
      <c r="AA57" s="4" t="s">
        <v>274</v>
      </c>
      <c r="AB57" s="4">
        <v>92</v>
      </c>
      <c r="AC57" s="3">
        <v>900</v>
      </c>
      <c r="AD57" s="4" t="s">
        <v>241</v>
      </c>
      <c r="AE57" s="7">
        <v>5</v>
      </c>
      <c r="AF57" s="7">
        <v>4</v>
      </c>
      <c r="AG57" s="4">
        <v>0</v>
      </c>
      <c r="AH57" s="4">
        <v>6</v>
      </c>
      <c r="AI57" s="4">
        <v>200</v>
      </c>
      <c r="AJ57" s="4" t="s">
        <v>64</v>
      </c>
      <c r="AK57" s="4" t="s">
        <v>0</v>
      </c>
      <c r="AL57" s="4" t="s">
        <v>114</v>
      </c>
      <c r="AM57" s="28" t="s">
        <v>387</v>
      </c>
      <c r="AN57" s="8">
        <v>0.27700000000000002</v>
      </c>
      <c r="AO57" s="4">
        <v>3.5539999999999999E-3</v>
      </c>
      <c r="AP57" s="3">
        <v>0.52600000000000002</v>
      </c>
    </row>
    <row r="58" spans="1:42" x14ac:dyDescent="0.2">
      <c r="A58" s="4" t="s">
        <v>63</v>
      </c>
      <c r="B58" s="4" t="s">
        <v>154</v>
      </c>
      <c r="C58" s="6">
        <v>5.88</v>
      </c>
      <c r="D58" s="6">
        <v>36.4</v>
      </c>
      <c r="E58" s="6">
        <v>47.7</v>
      </c>
      <c r="F58" s="4" t="s">
        <v>148</v>
      </c>
      <c r="G58" s="4" t="s">
        <v>50</v>
      </c>
      <c r="H58" s="4" t="s">
        <v>77</v>
      </c>
      <c r="I58" s="17" t="s">
        <v>328</v>
      </c>
      <c r="J58" s="4" t="s">
        <v>315</v>
      </c>
      <c r="K58" s="4">
        <v>8</v>
      </c>
      <c r="L58" s="3">
        <v>0.89500000000000002</v>
      </c>
      <c r="M58" s="19">
        <v>28.6</v>
      </c>
      <c r="N58" s="3">
        <v>0.85899999999999999</v>
      </c>
      <c r="O58" s="4" t="s">
        <v>11</v>
      </c>
      <c r="P58" s="4">
        <v>1.576576577</v>
      </c>
      <c r="Q58" s="3">
        <v>1475</v>
      </c>
      <c r="R58" s="2" t="s">
        <v>190</v>
      </c>
      <c r="S58" s="2" t="s">
        <v>145</v>
      </c>
      <c r="T58" s="3" t="s">
        <v>145</v>
      </c>
      <c r="U58" s="3" t="s">
        <v>292</v>
      </c>
      <c r="V58" s="4" t="s">
        <v>218</v>
      </c>
      <c r="W58" s="5" t="s">
        <v>238</v>
      </c>
      <c r="X58" s="4">
        <v>7.54</v>
      </c>
      <c r="Y58" s="4" t="s">
        <v>145</v>
      </c>
      <c r="Z58" s="4" t="s">
        <v>0</v>
      </c>
      <c r="AA58" s="4" t="s">
        <v>274</v>
      </c>
      <c r="AB58" s="4">
        <v>114</v>
      </c>
      <c r="AC58" s="3">
        <v>900</v>
      </c>
      <c r="AD58" s="4" t="s">
        <v>241</v>
      </c>
      <c r="AE58" s="7">
        <v>31</v>
      </c>
      <c r="AF58" s="7">
        <v>52</v>
      </c>
      <c r="AG58" s="4">
        <v>0</v>
      </c>
      <c r="AH58" s="4">
        <v>116</v>
      </c>
      <c r="AI58" s="4">
        <v>200</v>
      </c>
      <c r="AJ58" s="4" t="s">
        <v>64</v>
      </c>
      <c r="AK58" s="4" t="s">
        <v>0</v>
      </c>
      <c r="AL58" s="4" t="s">
        <v>114</v>
      </c>
      <c r="AM58" s="28" t="s">
        <v>387</v>
      </c>
      <c r="AN58" s="8">
        <v>0.78600000000000003</v>
      </c>
      <c r="AO58" s="4">
        <v>4.5719999999999997E-3</v>
      </c>
      <c r="AP58" s="3">
        <v>0.28999999999999998</v>
      </c>
    </row>
    <row r="59" spans="1:42" x14ac:dyDescent="0.2">
      <c r="A59" s="4" t="s">
        <v>63</v>
      </c>
      <c r="B59" s="4" t="s">
        <v>154</v>
      </c>
      <c r="C59" s="6">
        <v>5.88</v>
      </c>
      <c r="D59" s="6">
        <v>36.4</v>
      </c>
      <c r="E59" s="6">
        <v>47.7</v>
      </c>
      <c r="F59" s="4" t="s">
        <v>0</v>
      </c>
      <c r="G59" s="4" t="s">
        <v>50</v>
      </c>
      <c r="H59" s="4" t="s">
        <v>0</v>
      </c>
      <c r="I59" s="17" t="s">
        <v>328</v>
      </c>
      <c r="J59" s="5" t="s">
        <v>316</v>
      </c>
      <c r="K59" s="4">
        <v>5</v>
      </c>
      <c r="L59" s="3">
        <v>0.76</v>
      </c>
      <c r="M59" s="19">
        <v>46.5</v>
      </c>
      <c r="N59" s="3">
        <v>0.85899999999999999</v>
      </c>
      <c r="O59" s="4" t="s">
        <v>11</v>
      </c>
      <c r="P59" s="4">
        <v>3.1844380399999999</v>
      </c>
      <c r="Q59" s="3">
        <v>1500</v>
      </c>
      <c r="R59" s="2" t="s">
        <v>190</v>
      </c>
      <c r="S59" s="2" t="s">
        <v>145</v>
      </c>
      <c r="T59" s="3" t="s">
        <v>145</v>
      </c>
      <c r="U59" s="3" t="s">
        <v>292</v>
      </c>
      <c r="V59" s="4" t="s">
        <v>234</v>
      </c>
      <c r="W59" s="5" t="s">
        <v>235</v>
      </c>
      <c r="X59" s="4">
        <v>1.9910000000000001</v>
      </c>
      <c r="Y59" s="4" t="s">
        <v>145</v>
      </c>
      <c r="Z59" s="4" t="s">
        <v>134</v>
      </c>
      <c r="AA59" s="4" t="s">
        <v>274</v>
      </c>
      <c r="AB59" s="4">
        <v>88</v>
      </c>
      <c r="AC59" s="3">
        <v>900</v>
      </c>
      <c r="AD59" s="4" t="s">
        <v>369</v>
      </c>
      <c r="AE59" s="7">
        <v>2</v>
      </c>
      <c r="AF59" s="7">
        <v>2</v>
      </c>
      <c r="AG59" s="4">
        <v>0</v>
      </c>
      <c r="AH59" s="4">
        <v>80</v>
      </c>
      <c r="AI59" s="4">
        <v>200</v>
      </c>
      <c r="AJ59" s="4" t="s">
        <v>64</v>
      </c>
      <c r="AK59" s="4" t="s">
        <v>0</v>
      </c>
      <c r="AL59" s="4" t="s">
        <v>114</v>
      </c>
      <c r="AM59" s="28" t="s">
        <v>387</v>
      </c>
      <c r="AN59" s="8">
        <v>0.217</v>
      </c>
      <c r="AO59" s="4">
        <v>3.434E-3</v>
      </c>
      <c r="AP59" s="3">
        <v>0.74</v>
      </c>
    </row>
    <row r="60" spans="1:42" x14ac:dyDescent="0.2">
      <c r="A60" s="4" t="s">
        <v>63</v>
      </c>
      <c r="B60" s="4" t="s">
        <v>154</v>
      </c>
      <c r="C60" s="6">
        <v>5.88</v>
      </c>
      <c r="D60" s="6">
        <v>36.4</v>
      </c>
      <c r="E60" s="6">
        <v>47.7</v>
      </c>
      <c r="F60" s="4" t="s">
        <v>0</v>
      </c>
      <c r="G60" s="4" t="s">
        <v>50</v>
      </c>
      <c r="H60" s="4" t="s">
        <v>0</v>
      </c>
      <c r="I60" s="17" t="s">
        <v>328</v>
      </c>
      <c r="J60" s="4" t="s">
        <v>319</v>
      </c>
      <c r="K60" s="4">
        <v>3</v>
      </c>
      <c r="L60" s="3">
        <v>0.88500000000000001</v>
      </c>
      <c r="M60" s="19">
        <v>27.1</v>
      </c>
      <c r="N60" s="3">
        <v>0.85899999999999999</v>
      </c>
      <c r="O60" s="4" t="s">
        <v>11</v>
      </c>
      <c r="P60" s="4">
        <v>3.485064011</v>
      </c>
      <c r="Q60" s="3">
        <v>1500</v>
      </c>
      <c r="R60" s="2" t="s">
        <v>190</v>
      </c>
      <c r="S60" s="2" t="s">
        <v>145</v>
      </c>
      <c r="T60" s="3" t="s">
        <v>145</v>
      </c>
      <c r="U60" s="3" t="s">
        <v>292</v>
      </c>
      <c r="V60" s="4" t="s">
        <v>234</v>
      </c>
      <c r="W60" s="5" t="s">
        <v>235</v>
      </c>
      <c r="X60" s="4">
        <v>1.9910000000000001</v>
      </c>
      <c r="Y60" s="4" t="s">
        <v>145</v>
      </c>
      <c r="Z60" s="4" t="s">
        <v>134</v>
      </c>
      <c r="AA60" s="4" t="s">
        <v>274</v>
      </c>
      <c r="AB60" s="4">
        <v>13</v>
      </c>
      <c r="AC60" s="3">
        <v>900</v>
      </c>
      <c r="AD60" s="4" t="s">
        <v>368</v>
      </c>
      <c r="AE60" s="7">
        <v>2</v>
      </c>
      <c r="AF60" s="7">
        <v>2</v>
      </c>
      <c r="AG60" s="4">
        <v>0</v>
      </c>
      <c r="AH60" s="4">
        <v>83</v>
      </c>
      <c r="AI60" s="4">
        <v>200</v>
      </c>
      <c r="AJ60" s="4" t="s">
        <v>64</v>
      </c>
      <c r="AK60" s="4" t="s">
        <v>0</v>
      </c>
      <c r="AL60" s="4" t="s">
        <v>114</v>
      </c>
      <c r="AM60" s="28" t="s">
        <v>387</v>
      </c>
      <c r="AN60" s="8">
        <v>0.156</v>
      </c>
      <c r="AO60" s="4">
        <v>3.3119999999999998E-3</v>
      </c>
      <c r="AP60" s="3">
        <v>0.80300000000000005</v>
      </c>
    </row>
    <row r="61" spans="1:42" x14ac:dyDescent="0.2">
      <c r="A61" s="4" t="s">
        <v>111</v>
      </c>
      <c r="B61" s="4" t="s">
        <v>154</v>
      </c>
      <c r="C61" s="6">
        <v>6.87</v>
      </c>
      <c r="D61" s="6">
        <v>36.4</v>
      </c>
      <c r="E61" s="6">
        <v>47.7</v>
      </c>
      <c r="F61" s="4" t="s">
        <v>0</v>
      </c>
      <c r="G61" s="4" t="s">
        <v>50</v>
      </c>
      <c r="H61" s="4" t="s">
        <v>0</v>
      </c>
      <c r="I61" s="17" t="s">
        <v>328</v>
      </c>
      <c r="J61" s="4" t="s">
        <v>315</v>
      </c>
      <c r="K61" s="4">
        <v>10</v>
      </c>
      <c r="L61" s="3">
        <v>0.80500000000000005</v>
      </c>
      <c r="M61" s="19">
        <v>12.9</v>
      </c>
      <c r="N61" s="3">
        <v>0.85899999999999999</v>
      </c>
      <c r="O61" s="4" t="s">
        <v>11</v>
      </c>
      <c r="P61" s="4">
        <v>2.2959183670000001</v>
      </c>
      <c r="Q61" s="3">
        <v>1475</v>
      </c>
      <c r="R61" s="2" t="s">
        <v>190</v>
      </c>
      <c r="S61" s="2" t="s">
        <v>145</v>
      </c>
      <c r="T61" s="3" t="s">
        <v>145</v>
      </c>
      <c r="U61" s="3" t="s">
        <v>292</v>
      </c>
      <c r="V61" s="4" t="s">
        <v>239</v>
      </c>
      <c r="W61" s="5" t="s">
        <v>241</v>
      </c>
      <c r="X61" s="4">
        <v>6.51</v>
      </c>
      <c r="Y61" s="4" t="s">
        <v>145</v>
      </c>
      <c r="Z61" s="4" t="s">
        <v>270</v>
      </c>
      <c r="AA61" s="4" t="s">
        <v>274</v>
      </c>
      <c r="AB61" s="4">
        <v>119</v>
      </c>
      <c r="AC61" s="3">
        <v>900</v>
      </c>
      <c r="AD61" s="4" t="s">
        <v>370</v>
      </c>
      <c r="AE61" s="7">
        <v>5</v>
      </c>
      <c r="AF61" s="7">
        <v>7</v>
      </c>
      <c r="AG61" s="4">
        <v>0</v>
      </c>
      <c r="AH61" s="4">
        <v>27</v>
      </c>
      <c r="AI61" s="4">
        <v>200</v>
      </c>
      <c r="AJ61" s="4" t="s">
        <v>64</v>
      </c>
      <c r="AK61" s="4" t="s">
        <v>0</v>
      </c>
      <c r="AL61" s="4" t="s">
        <v>114</v>
      </c>
      <c r="AM61" s="28" t="s">
        <v>387</v>
      </c>
      <c r="AN61" s="8">
        <v>0.217</v>
      </c>
      <c r="AO61" s="4">
        <v>3.434E-3</v>
      </c>
      <c r="AP61" s="3">
        <v>0.59099999999999997</v>
      </c>
    </row>
    <row r="62" spans="1:42" x14ac:dyDescent="0.2">
      <c r="A62" s="4" t="s">
        <v>111</v>
      </c>
      <c r="B62" s="4" t="s">
        <v>154</v>
      </c>
      <c r="C62" s="6">
        <v>6.87</v>
      </c>
      <c r="D62" s="6">
        <v>36.4</v>
      </c>
      <c r="E62" s="6">
        <v>47.7</v>
      </c>
      <c r="F62" s="4" t="s">
        <v>0</v>
      </c>
      <c r="G62" s="4" t="s">
        <v>50</v>
      </c>
      <c r="H62" s="4" t="s">
        <v>0</v>
      </c>
      <c r="I62" s="17" t="s">
        <v>328</v>
      </c>
      <c r="J62" s="4" t="s">
        <v>320</v>
      </c>
      <c r="K62" s="4">
        <v>11</v>
      </c>
      <c r="L62" s="3">
        <v>0.82</v>
      </c>
      <c r="M62" s="19">
        <v>13.6</v>
      </c>
      <c r="N62" s="3">
        <v>0.85899999999999999</v>
      </c>
      <c r="O62" s="4" t="s">
        <v>11</v>
      </c>
      <c r="P62" s="4">
        <v>2.6881720429999998</v>
      </c>
      <c r="Q62" s="3">
        <v>1475</v>
      </c>
      <c r="R62" s="2" t="s">
        <v>190</v>
      </c>
      <c r="S62" s="2" t="s">
        <v>145</v>
      </c>
      <c r="T62" s="3" t="s">
        <v>145</v>
      </c>
      <c r="U62" s="3" t="s">
        <v>292</v>
      </c>
      <c r="V62" s="4" t="s">
        <v>239</v>
      </c>
      <c r="W62" s="5" t="s">
        <v>241</v>
      </c>
      <c r="X62" s="4">
        <v>6.51</v>
      </c>
      <c r="Y62" s="4" t="s">
        <v>145</v>
      </c>
      <c r="Z62" s="4" t="s">
        <v>270</v>
      </c>
      <c r="AA62" s="4" t="s">
        <v>274</v>
      </c>
      <c r="AB62" s="4">
        <v>10</v>
      </c>
      <c r="AC62" s="3">
        <v>900</v>
      </c>
      <c r="AD62" s="4" t="s">
        <v>370</v>
      </c>
      <c r="AE62" s="7">
        <v>5</v>
      </c>
      <c r="AF62" s="7">
        <v>7</v>
      </c>
      <c r="AG62" s="4">
        <v>0</v>
      </c>
      <c r="AH62" s="4">
        <v>33</v>
      </c>
      <c r="AI62" s="4">
        <v>200</v>
      </c>
      <c r="AJ62" s="4" t="s">
        <v>64</v>
      </c>
      <c r="AK62" s="4" t="s">
        <v>0</v>
      </c>
      <c r="AL62" s="4" t="s">
        <v>114</v>
      </c>
      <c r="AM62" s="28" t="s">
        <v>387</v>
      </c>
      <c r="AN62" s="8">
        <v>0.218</v>
      </c>
      <c r="AO62" s="4">
        <v>3.4359999999999998E-3</v>
      </c>
      <c r="AP62" s="3">
        <v>0.63100000000000001</v>
      </c>
    </row>
    <row r="63" spans="1:42" x14ac:dyDescent="0.2">
      <c r="A63" s="4" t="s">
        <v>63</v>
      </c>
      <c r="B63" s="4" t="s">
        <v>154</v>
      </c>
      <c r="C63" s="6">
        <v>5.88</v>
      </c>
      <c r="D63" s="6">
        <v>36.4</v>
      </c>
      <c r="E63" s="6">
        <v>47.7</v>
      </c>
      <c r="F63" s="4" t="s">
        <v>148</v>
      </c>
      <c r="G63" s="4" t="s">
        <v>50</v>
      </c>
      <c r="H63" s="4" t="s">
        <v>0</v>
      </c>
      <c r="I63" s="17" t="s">
        <v>328</v>
      </c>
      <c r="J63" s="4" t="s">
        <v>315</v>
      </c>
      <c r="K63" s="4">
        <v>6</v>
      </c>
      <c r="L63" s="3">
        <v>0.97</v>
      </c>
      <c r="M63" s="19">
        <v>19.899999999999999</v>
      </c>
      <c r="N63" s="3">
        <v>0.85899999999999999</v>
      </c>
      <c r="O63" s="4" t="s">
        <v>11</v>
      </c>
      <c r="P63" s="4">
        <v>1.561181435</v>
      </c>
      <c r="Q63" s="3">
        <v>1475</v>
      </c>
      <c r="R63" s="2" t="s">
        <v>190</v>
      </c>
      <c r="S63" s="2" t="s">
        <v>145</v>
      </c>
      <c r="T63" s="3" t="s">
        <v>145</v>
      </c>
      <c r="U63" s="3" t="s">
        <v>292</v>
      </c>
      <c r="V63" s="4" t="s">
        <v>231</v>
      </c>
      <c r="W63" s="5" t="s">
        <v>242</v>
      </c>
      <c r="X63" s="4">
        <v>3.411</v>
      </c>
      <c r="Y63" s="4" t="s">
        <v>145</v>
      </c>
      <c r="Z63" s="4" t="s">
        <v>134</v>
      </c>
      <c r="AA63" s="4" t="s">
        <v>274</v>
      </c>
      <c r="AB63" s="4">
        <v>148</v>
      </c>
      <c r="AC63" s="3">
        <v>800</v>
      </c>
      <c r="AD63" s="4" t="s">
        <v>371</v>
      </c>
      <c r="AE63" s="7">
        <v>2</v>
      </c>
      <c r="AF63" s="7">
        <v>6</v>
      </c>
      <c r="AG63" s="4">
        <v>0</v>
      </c>
      <c r="AH63" s="4">
        <v>63</v>
      </c>
      <c r="AI63" s="4">
        <v>200</v>
      </c>
      <c r="AJ63" s="4" t="s">
        <v>64</v>
      </c>
      <c r="AK63" s="4" t="s">
        <v>0</v>
      </c>
      <c r="AL63" s="4" t="s">
        <v>114</v>
      </c>
      <c r="AM63" s="28" t="s">
        <v>386</v>
      </c>
      <c r="AN63" s="8">
        <v>0.52700000000000002</v>
      </c>
      <c r="AO63" s="4">
        <v>4.0540000000000003E-3</v>
      </c>
      <c r="AP63" s="3">
        <v>0.316</v>
      </c>
    </row>
    <row r="64" spans="1:42" x14ac:dyDescent="0.2">
      <c r="A64" s="4" t="s">
        <v>111</v>
      </c>
      <c r="B64" s="4" t="s">
        <v>154</v>
      </c>
      <c r="C64" s="6">
        <v>6.87</v>
      </c>
      <c r="D64" s="6">
        <v>36.4</v>
      </c>
      <c r="E64" s="6">
        <v>47.7</v>
      </c>
      <c r="F64" s="4" t="s">
        <v>0</v>
      </c>
      <c r="G64" s="4" t="s">
        <v>50</v>
      </c>
      <c r="H64" s="4" t="s">
        <v>0</v>
      </c>
      <c r="I64" s="17" t="s">
        <v>328</v>
      </c>
      <c r="J64" s="4" t="s">
        <v>319</v>
      </c>
      <c r="K64" s="4">
        <v>12</v>
      </c>
      <c r="L64" s="3">
        <v>0.89</v>
      </c>
      <c r="M64" s="19">
        <v>20.5</v>
      </c>
      <c r="N64" s="3">
        <v>0.85899999999999999</v>
      </c>
      <c r="O64" s="4" t="s">
        <v>11</v>
      </c>
      <c r="P64" s="4">
        <v>1.280148423</v>
      </c>
      <c r="Q64" s="3">
        <v>1475</v>
      </c>
      <c r="R64" s="2" t="s">
        <v>190</v>
      </c>
      <c r="S64" s="2" t="s">
        <v>145</v>
      </c>
      <c r="T64" s="3" t="s">
        <v>145</v>
      </c>
      <c r="U64" s="3" t="s">
        <v>292</v>
      </c>
      <c r="V64" s="4" t="s">
        <v>239</v>
      </c>
      <c r="W64" s="5" t="s">
        <v>241</v>
      </c>
      <c r="X64" s="4">
        <v>6.51</v>
      </c>
      <c r="Y64" s="4" t="s">
        <v>145</v>
      </c>
      <c r="Z64" s="4" t="s">
        <v>269</v>
      </c>
      <c r="AA64" s="4" t="s">
        <v>274</v>
      </c>
      <c r="AB64" s="4">
        <v>55</v>
      </c>
      <c r="AC64" s="3">
        <v>800</v>
      </c>
      <c r="AD64" s="4" t="s">
        <v>371</v>
      </c>
      <c r="AE64" s="7">
        <v>5</v>
      </c>
      <c r="AF64" s="7">
        <v>7</v>
      </c>
      <c r="AG64" s="4">
        <v>0</v>
      </c>
      <c r="AH64" s="4">
        <v>47</v>
      </c>
      <c r="AI64" s="4">
        <v>200</v>
      </c>
      <c r="AJ64" s="4" t="s">
        <v>64</v>
      </c>
      <c r="AK64" s="4" t="s">
        <v>0</v>
      </c>
      <c r="AL64" s="4" t="s">
        <v>114</v>
      </c>
      <c r="AM64" s="28" t="s">
        <v>387</v>
      </c>
      <c r="AN64" s="8">
        <v>0.33800000000000002</v>
      </c>
      <c r="AO64" s="4">
        <v>3.676E-3</v>
      </c>
      <c r="AP64" s="3">
        <v>0.35</v>
      </c>
    </row>
    <row r="65" spans="1:42" x14ac:dyDescent="0.2">
      <c r="A65" s="4" t="s">
        <v>111</v>
      </c>
      <c r="B65" s="4" t="s">
        <v>154</v>
      </c>
      <c r="C65" s="6">
        <v>6.87</v>
      </c>
      <c r="D65" s="6">
        <v>36.4</v>
      </c>
      <c r="E65" s="6">
        <v>47.7</v>
      </c>
      <c r="F65" s="4" t="s">
        <v>0</v>
      </c>
      <c r="G65" s="4" t="s">
        <v>50</v>
      </c>
      <c r="H65" s="4" t="s">
        <v>172</v>
      </c>
      <c r="I65" s="17" t="s">
        <v>328</v>
      </c>
      <c r="J65" s="4" t="s">
        <v>315</v>
      </c>
      <c r="K65" s="4">
        <v>3</v>
      </c>
      <c r="L65" s="3">
        <v>0.93500000000000005</v>
      </c>
      <c r="M65" s="19">
        <v>15.4</v>
      </c>
      <c r="N65" s="3">
        <v>0.85899999999999999</v>
      </c>
      <c r="O65" s="4" t="s">
        <v>11</v>
      </c>
      <c r="P65" s="4">
        <v>2.7130044839999998</v>
      </c>
      <c r="Q65" s="3">
        <v>1475</v>
      </c>
      <c r="R65" s="2" t="s">
        <v>190</v>
      </c>
      <c r="S65" s="2" t="s">
        <v>145</v>
      </c>
      <c r="T65" s="3" t="s">
        <v>145</v>
      </c>
      <c r="U65" s="3" t="s">
        <v>292</v>
      </c>
      <c r="V65" s="4" t="s">
        <v>239</v>
      </c>
      <c r="W65" s="5" t="s">
        <v>241</v>
      </c>
      <c r="X65" s="4">
        <v>6.51</v>
      </c>
      <c r="Y65" s="4" t="s">
        <v>145</v>
      </c>
      <c r="Z65" s="4" t="s">
        <v>269</v>
      </c>
      <c r="AA65" s="4" t="s">
        <v>274</v>
      </c>
      <c r="AB65" s="4">
        <v>119</v>
      </c>
      <c r="AC65" s="3">
        <v>900</v>
      </c>
      <c r="AD65" s="4" t="s">
        <v>370</v>
      </c>
      <c r="AE65" s="7">
        <v>5</v>
      </c>
      <c r="AF65" s="7">
        <v>7</v>
      </c>
      <c r="AG65" s="4">
        <v>0</v>
      </c>
      <c r="AH65" s="4">
        <v>54</v>
      </c>
      <c r="AI65" s="4">
        <v>200</v>
      </c>
      <c r="AJ65" s="4" t="s">
        <v>64</v>
      </c>
      <c r="AK65" s="4" t="s">
        <v>0</v>
      </c>
      <c r="AL65" s="4" t="s">
        <v>114</v>
      </c>
      <c r="AM65" s="28" t="s">
        <v>387</v>
      </c>
      <c r="AN65" s="8">
        <v>0.19700000000000001</v>
      </c>
      <c r="AO65" s="4">
        <v>3.3939999999999999E-3</v>
      </c>
      <c r="AP65" s="3">
        <v>0.745</v>
      </c>
    </row>
    <row r="66" spans="1:42" x14ac:dyDescent="0.2">
      <c r="A66" s="4" t="s">
        <v>111</v>
      </c>
      <c r="B66" s="4" t="s">
        <v>154</v>
      </c>
      <c r="C66" s="6">
        <v>6.87</v>
      </c>
      <c r="D66" s="6">
        <v>36.4</v>
      </c>
      <c r="E66" s="6">
        <v>47.7</v>
      </c>
      <c r="F66" s="4" t="s">
        <v>0</v>
      </c>
      <c r="G66" s="4" t="s">
        <v>86</v>
      </c>
      <c r="H66" s="4" t="s">
        <v>0</v>
      </c>
      <c r="I66" s="17" t="s">
        <v>328</v>
      </c>
      <c r="J66" s="4" t="s">
        <v>315</v>
      </c>
      <c r="K66" s="4">
        <v>11</v>
      </c>
      <c r="L66" s="3">
        <v>0.85</v>
      </c>
      <c r="M66" s="19">
        <v>17.7</v>
      </c>
      <c r="N66" s="3">
        <v>1.1519999999999999</v>
      </c>
      <c r="O66" s="4" t="s">
        <v>11</v>
      </c>
      <c r="P66" s="4">
        <v>1.9628647210000001</v>
      </c>
      <c r="Q66" s="3">
        <v>1475</v>
      </c>
      <c r="R66" s="2" t="s">
        <v>190</v>
      </c>
      <c r="S66" s="2" t="s">
        <v>145</v>
      </c>
      <c r="T66" s="3" t="s">
        <v>145</v>
      </c>
      <c r="U66" s="3" t="s">
        <v>292</v>
      </c>
      <c r="V66" s="4" t="s">
        <v>243</v>
      </c>
      <c r="W66" s="5" t="s">
        <v>244</v>
      </c>
      <c r="X66" s="4">
        <v>5.4720000000000004</v>
      </c>
      <c r="Y66" s="4" t="s">
        <v>114</v>
      </c>
      <c r="Z66" s="4" t="s">
        <v>134</v>
      </c>
      <c r="AA66" s="4" t="s">
        <v>274</v>
      </c>
      <c r="AB66" s="4">
        <v>165</v>
      </c>
      <c r="AC66" s="3">
        <v>900</v>
      </c>
      <c r="AD66" s="4" t="s">
        <v>372</v>
      </c>
      <c r="AE66" s="7">
        <v>2</v>
      </c>
      <c r="AF66" s="7">
        <v>18</v>
      </c>
      <c r="AG66" s="4">
        <v>0</v>
      </c>
      <c r="AH66" s="4">
        <v>32</v>
      </c>
      <c r="AI66" s="4">
        <v>200</v>
      </c>
      <c r="AJ66" s="4" t="s">
        <v>64</v>
      </c>
      <c r="AK66" s="4" t="s">
        <v>0</v>
      </c>
      <c r="AL66" s="4" t="s">
        <v>114</v>
      </c>
      <c r="AM66" s="28" t="s">
        <v>387</v>
      </c>
      <c r="AN66" s="3">
        <v>0.42499999999999999</v>
      </c>
      <c r="AO66" s="4">
        <v>3.8500000000000001E-3</v>
      </c>
      <c r="AP66" s="3">
        <v>0.39500000000000002</v>
      </c>
    </row>
    <row r="67" spans="1:42" x14ac:dyDescent="0.2">
      <c r="A67" s="4" t="s">
        <v>111</v>
      </c>
      <c r="B67" s="4" t="s">
        <v>154</v>
      </c>
      <c r="C67" s="6">
        <v>6.87</v>
      </c>
      <c r="D67" s="6">
        <v>36.4</v>
      </c>
      <c r="E67" s="6">
        <v>47.7</v>
      </c>
      <c r="F67" s="4" t="s">
        <v>0</v>
      </c>
      <c r="G67" s="4" t="s">
        <v>86</v>
      </c>
      <c r="H67" s="4" t="s">
        <v>0</v>
      </c>
      <c r="I67" s="17" t="s">
        <v>328</v>
      </c>
      <c r="J67" s="4" t="s">
        <v>315</v>
      </c>
      <c r="K67" s="4">
        <v>4</v>
      </c>
      <c r="L67" s="3">
        <v>0.875</v>
      </c>
      <c r="M67" s="19">
        <v>30.3</v>
      </c>
      <c r="N67" s="3">
        <v>1.1519999999999999</v>
      </c>
      <c r="O67" s="4" t="s">
        <v>11</v>
      </c>
      <c r="P67" s="4">
        <v>2.4795640329999999</v>
      </c>
      <c r="Q67" s="3">
        <v>1475</v>
      </c>
      <c r="R67" s="2" t="s">
        <v>190</v>
      </c>
      <c r="S67" s="2" t="s">
        <v>145</v>
      </c>
      <c r="T67" s="3" t="s">
        <v>145</v>
      </c>
      <c r="U67" s="3" t="s">
        <v>292</v>
      </c>
      <c r="V67" s="4" t="s">
        <v>243</v>
      </c>
      <c r="W67" s="5" t="s">
        <v>245</v>
      </c>
      <c r="X67" s="4">
        <v>4.3769999999999998</v>
      </c>
      <c r="Y67" s="4" t="s">
        <v>114</v>
      </c>
      <c r="Z67" s="4" t="s">
        <v>134</v>
      </c>
      <c r="AA67" s="4" t="s">
        <v>274</v>
      </c>
      <c r="AB67" s="4">
        <v>170</v>
      </c>
      <c r="AC67" s="3">
        <v>900</v>
      </c>
      <c r="AD67" s="4" t="s">
        <v>373</v>
      </c>
      <c r="AE67" s="7">
        <v>2</v>
      </c>
      <c r="AF67" s="7">
        <v>21</v>
      </c>
      <c r="AG67" s="4">
        <v>0</v>
      </c>
      <c r="AH67" s="4">
        <v>43</v>
      </c>
      <c r="AI67" s="4">
        <v>200</v>
      </c>
      <c r="AJ67" s="4" t="s">
        <v>64</v>
      </c>
      <c r="AK67" s="4" t="s">
        <v>0</v>
      </c>
      <c r="AL67" s="4" t="s">
        <v>114</v>
      </c>
      <c r="AM67" s="28" t="s">
        <v>387</v>
      </c>
      <c r="AN67" s="3">
        <v>0.22600000000000001</v>
      </c>
      <c r="AO67" s="4">
        <v>3.4520000000000002E-3</v>
      </c>
      <c r="AP67" s="3">
        <v>0.68700000000000006</v>
      </c>
    </row>
    <row r="68" spans="1:42" x14ac:dyDescent="0.2">
      <c r="A68" s="4" t="s">
        <v>111</v>
      </c>
      <c r="B68" s="4" t="s">
        <v>154</v>
      </c>
      <c r="C68" s="6">
        <v>6.87</v>
      </c>
      <c r="D68" s="6">
        <v>36.4</v>
      </c>
      <c r="E68" s="6">
        <v>47.7</v>
      </c>
      <c r="F68" s="4" t="s">
        <v>146</v>
      </c>
      <c r="G68" s="4" t="s">
        <v>86</v>
      </c>
      <c r="H68" s="4" t="s">
        <v>0</v>
      </c>
      <c r="I68" s="17" t="s">
        <v>328</v>
      </c>
      <c r="J68" s="4" t="s">
        <v>315</v>
      </c>
      <c r="K68" s="4">
        <v>1</v>
      </c>
      <c r="L68" s="3">
        <v>0.98</v>
      </c>
      <c r="M68" s="19">
        <v>18.899999999999999</v>
      </c>
      <c r="N68" s="3">
        <v>1.1519999999999999</v>
      </c>
      <c r="O68" s="4" t="s">
        <v>11</v>
      </c>
      <c r="P68" s="4">
        <v>1.5509259259999999</v>
      </c>
      <c r="Q68" s="3">
        <v>1475</v>
      </c>
      <c r="R68" s="2" t="s">
        <v>190</v>
      </c>
      <c r="S68" s="2" t="s">
        <v>145</v>
      </c>
      <c r="T68" s="3" t="s">
        <v>145</v>
      </c>
      <c r="U68" s="3" t="s">
        <v>292</v>
      </c>
      <c r="V68" s="4" t="s">
        <v>246</v>
      </c>
      <c r="W68" s="5" t="s">
        <v>247</v>
      </c>
      <c r="X68" s="4">
        <v>2.8140000000000001</v>
      </c>
      <c r="Y68" s="4" t="s">
        <v>114</v>
      </c>
      <c r="Z68" s="4" t="s">
        <v>134</v>
      </c>
      <c r="AA68" s="4" t="s">
        <v>274</v>
      </c>
      <c r="AB68" s="4">
        <v>224</v>
      </c>
      <c r="AC68" s="3">
        <v>900</v>
      </c>
      <c r="AD68" s="4" t="s">
        <v>374</v>
      </c>
      <c r="AE68" s="7">
        <v>58</v>
      </c>
      <c r="AF68" s="7">
        <v>4</v>
      </c>
      <c r="AG68" s="4">
        <v>0</v>
      </c>
      <c r="AH68" s="4">
        <v>23</v>
      </c>
      <c r="AI68" s="4">
        <v>200</v>
      </c>
      <c r="AJ68" s="4" t="s">
        <v>64</v>
      </c>
      <c r="AK68" s="4" t="s">
        <v>0</v>
      </c>
      <c r="AL68" s="4" t="s">
        <v>114</v>
      </c>
      <c r="AM68" s="28" t="s">
        <v>387</v>
      </c>
      <c r="AN68" s="3">
        <v>0.376</v>
      </c>
      <c r="AO68" s="4">
        <v>3.7520000000000001E-3</v>
      </c>
      <c r="AP68" s="3">
        <v>0.46800000000000003</v>
      </c>
    </row>
    <row r="69" spans="1:42" x14ac:dyDescent="0.2">
      <c r="A69" s="4" t="s">
        <v>111</v>
      </c>
      <c r="B69" s="4" t="s">
        <v>154</v>
      </c>
      <c r="C69" s="6">
        <v>6.87</v>
      </c>
      <c r="D69" s="6">
        <v>36.4</v>
      </c>
      <c r="E69" s="6">
        <v>47.7</v>
      </c>
      <c r="F69" s="4" t="s">
        <v>146</v>
      </c>
      <c r="G69" s="4" t="s">
        <v>86</v>
      </c>
      <c r="H69" s="4" t="s">
        <v>0</v>
      </c>
      <c r="I69" s="17" t="s">
        <v>328</v>
      </c>
      <c r="J69" s="4" t="s">
        <v>315</v>
      </c>
      <c r="K69" s="4">
        <v>5</v>
      </c>
      <c r="L69" s="3">
        <v>0.90500000000000003</v>
      </c>
      <c r="M69" s="19">
        <v>12.2</v>
      </c>
      <c r="N69" s="3">
        <v>1.1519999999999999</v>
      </c>
      <c r="O69" s="4" t="s">
        <v>11</v>
      </c>
      <c r="P69" s="4">
        <v>1.6746411480000001</v>
      </c>
      <c r="Q69" s="3">
        <v>1475</v>
      </c>
      <c r="R69" s="2" t="s">
        <v>190</v>
      </c>
      <c r="S69" s="2" t="s">
        <v>145</v>
      </c>
      <c r="T69" s="3" t="s">
        <v>145</v>
      </c>
      <c r="U69" s="3" t="s">
        <v>292</v>
      </c>
      <c r="V69" s="4" t="s">
        <v>246</v>
      </c>
      <c r="W69" s="5" t="s">
        <v>247</v>
      </c>
      <c r="X69" s="4">
        <v>2.8140000000000001</v>
      </c>
      <c r="Y69" s="4" t="s">
        <v>114</v>
      </c>
      <c r="Z69" s="4" t="s">
        <v>134</v>
      </c>
      <c r="AA69" s="4" t="s">
        <v>274</v>
      </c>
      <c r="AB69" s="4">
        <v>224</v>
      </c>
      <c r="AC69" s="3">
        <v>900</v>
      </c>
      <c r="AD69" s="4" t="s">
        <v>374</v>
      </c>
      <c r="AE69" s="7">
        <v>58</v>
      </c>
      <c r="AF69" s="7">
        <v>4</v>
      </c>
      <c r="AG69" s="4">
        <v>0</v>
      </c>
      <c r="AH69" s="4">
        <v>27</v>
      </c>
      <c r="AI69" s="4">
        <v>200</v>
      </c>
      <c r="AJ69" s="4" t="s">
        <v>64</v>
      </c>
      <c r="AK69" s="4" t="s">
        <v>0</v>
      </c>
      <c r="AL69" s="4" t="s">
        <v>114</v>
      </c>
      <c r="AM69" s="28" t="s">
        <v>387</v>
      </c>
      <c r="AN69" s="3">
        <v>0.39500000000000002</v>
      </c>
      <c r="AO69" s="4">
        <v>3.79E-3</v>
      </c>
      <c r="AP69" s="3">
        <v>0.54400000000000004</v>
      </c>
    </row>
    <row r="70" spans="1:42" x14ac:dyDescent="0.2">
      <c r="A70" s="4" t="s">
        <v>111</v>
      </c>
      <c r="B70" s="4" t="s">
        <v>154</v>
      </c>
      <c r="C70" s="6">
        <v>6.87</v>
      </c>
      <c r="D70" s="6">
        <v>36.4</v>
      </c>
      <c r="E70" s="6">
        <v>47.7</v>
      </c>
      <c r="F70" s="4" t="s">
        <v>146</v>
      </c>
      <c r="G70" s="4" t="s">
        <v>86</v>
      </c>
      <c r="H70" s="4" t="s">
        <v>0</v>
      </c>
      <c r="I70" s="17" t="s">
        <v>328</v>
      </c>
      <c r="J70" s="4" t="s">
        <v>315</v>
      </c>
      <c r="K70" s="4">
        <v>2</v>
      </c>
      <c r="L70" s="3">
        <v>0.86499999999999999</v>
      </c>
      <c r="M70" s="19">
        <v>17.600000000000001</v>
      </c>
      <c r="N70" s="3">
        <v>1.1519999999999999</v>
      </c>
      <c r="O70" s="4" t="s">
        <v>11</v>
      </c>
      <c r="P70" s="4">
        <v>1.698924731</v>
      </c>
      <c r="Q70" s="3">
        <v>1475</v>
      </c>
      <c r="R70" s="2" t="s">
        <v>190</v>
      </c>
      <c r="S70" s="2" t="s">
        <v>145</v>
      </c>
      <c r="T70" s="3" t="s">
        <v>145</v>
      </c>
      <c r="U70" s="3" t="s">
        <v>292</v>
      </c>
      <c r="V70" s="4" t="s">
        <v>246</v>
      </c>
      <c r="W70" s="5" t="s">
        <v>248</v>
      </c>
      <c r="X70" s="4">
        <v>2.7160000000000002</v>
      </c>
      <c r="Y70" s="4" t="s">
        <v>114</v>
      </c>
      <c r="Z70" s="4" t="s">
        <v>134</v>
      </c>
      <c r="AA70" s="4" t="s">
        <v>274</v>
      </c>
      <c r="AB70" s="4">
        <v>235</v>
      </c>
      <c r="AC70" s="3">
        <v>825</v>
      </c>
      <c r="AD70" s="4" t="s">
        <v>375</v>
      </c>
      <c r="AE70" s="7">
        <v>58</v>
      </c>
      <c r="AF70" s="7">
        <v>7</v>
      </c>
      <c r="AG70" s="4">
        <v>0</v>
      </c>
      <c r="AH70" s="4">
        <v>31</v>
      </c>
      <c r="AI70" s="4">
        <v>200</v>
      </c>
      <c r="AJ70" s="4" t="s">
        <v>64</v>
      </c>
      <c r="AK70" s="4" t="s">
        <v>0</v>
      </c>
      <c r="AL70" s="4" t="s">
        <v>114</v>
      </c>
      <c r="AM70" s="28" t="s">
        <v>387</v>
      </c>
      <c r="AN70" s="3">
        <v>0.34499999999999997</v>
      </c>
      <c r="AO70" s="4">
        <v>3.6900000000000001E-3</v>
      </c>
      <c r="AP70" s="3">
        <v>0.47599999999999998</v>
      </c>
    </row>
    <row r="71" spans="1:42" ht="18" x14ac:dyDescent="0.25">
      <c r="A71" s="4" t="s">
        <v>63</v>
      </c>
      <c r="B71" s="4" t="s">
        <v>154</v>
      </c>
      <c r="C71" s="6">
        <v>5.88</v>
      </c>
      <c r="D71" s="6">
        <v>36.4</v>
      </c>
      <c r="E71" s="6">
        <v>47.7</v>
      </c>
      <c r="F71" s="4" t="s">
        <v>0</v>
      </c>
      <c r="G71" s="4" t="s">
        <v>50</v>
      </c>
      <c r="H71" s="4" t="s">
        <v>147</v>
      </c>
      <c r="I71" s="17" t="s">
        <v>328</v>
      </c>
      <c r="J71" s="4" t="s">
        <v>315</v>
      </c>
      <c r="K71" s="4">
        <v>5</v>
      </c>
      <c r="L71" s="3">
        <v>0.84</v>
      </c>
      <c r="M71" s="19">
        <v>28.2</v>
      </c>
      <c r="N71" s="3">
        <v>0.85899999999999999</v>
      </c>
      <c r="O71" s="4" t="s">
        <v>11</v>
      </c>
      <c r="P71" s="4">
        <v>1.268382353</v>
      </c>
      <c r="Q71" s="3">
        <v>1475</v>
      </c>
      <c r="R71" s="2" t="s">
        <v>190</v>
      </c>
      <c r="S71" s="2" t="s">
        <v>145</v>
      </c>
      <c r="T71" s="3" t="s">
        <v>145</v>
      </c>
      <c r="U71" s="3" t="s">
        <v>292</v>
      </c>
      <c r="V71" s="4" t="s">
        <v>236</v>
      </c>
      <c r="W71" s="5" t="s">
        <v>221</v>
      </c>
      <c r="X71" s="4">
        <v>2.7429999999999999</v>
      </c>
      <c r="Y71" s="4" t="s">
        <v>145</v>
      </c>
      <c r="Z71" s="4" t="s">
        <v>0</v>
      </c>
      <c r="AA71" s="4" t="s">
        <v>274</v>
      </c>
      <c r="AB71" s="4">
        <v>18</v>
      </c>
      <c r="AC71" s="3">
        <v>900</v>
      </c>
      <c r="AD71" s="4" t="s">
        <v>360</v>
      </c>
      <c r="AE71" s="7">
        <v>1</v>
      </c>
      <c r="AF71" s="7">
        <v>15</v>
      </c>
      <c r="AG71" s="4">
        <v>0</v>
      </c>
      <c r="AH71" s="4">
        <v>242</v>
      </c>
      <c r="AI71" s="4">
        <v>200</v>
      </c>
      <c r="AJ71" s="4" t="s">
        <v>64</v>
      </c>
      <c r="AK71" s="4" t="s">
        <v>0</v>
      </c>
      <c r="AL71" s="4" t="s">
        <v>114</v>
      </c>
      <c r="AM71" s="28" t="s">
        <v>387</v>
      </c>
      <c r="AN71" s="3">
        <v>0.47499999999999998</v>
      </c>
      <c r="AO71" s="4">
        <v>3.9500000000000004E-3</v>
      </c>
      <c r="AP71" s="3">
        <v>0.42899999999999999</v>
      </c>
    </row>
    <row r="72" spans="1:42" x14ac:dyDescent="0.2">
      <c r="A72" s="4" t="s">
        <v>63</v>
      </c>
      <c r="B72" s="4" t="s">
        <v>154</v>
      </c>
      <c r="C72" s="6">
        <v>5.88</v>
      </c>
      <c r="D72" s="6">
        <v>36.4</v>
      </c>
      <c r="E72" s="6">
        <v>47.7</v>
      </c>
      <c r="F72" s="4" t="s">
        <v>148</v>
      </c>
      <c r="G72" s="4" t="s">
        <v>50</v>
      </c>
      <c r="H72" s="4" t="s">
        <v>0</v>
      </c>
      <c r="I72" s="17" t="s">
        <v>328</v>
      </c>
      <c r="J72" s="5" t="s">
        <v>316</v>
      </c>
      <c r="K72" s="4">
        <v>5</v>
      </c>
      <c r="L72" s="3">
        <v>0.93500000000000005</v>
      </c>
      <c r="M72" s="19">
        <v>38.4</v>
      </c>
      <c r="N72" s="3">
        <v>0.85899999999999999</v>
      </c>
      <c r="O72" s="4" t="s">
        <v>11</v>
      </c>
      <c r="P72" s="4">
        <v>1.6835699799999999</v>
      </c>
      <c r="Q72" s="3">
        <v>1475</v>
      </c>
      <c r="R72" s="2" t="s">
        <v>190</v>
      </c>
      <c r="S72" s="2" t="s">
        <v>145</v>
      </c>
      <c r="T72" s="3" t="s">
        <v>145</v>
      </c>
      <c r="U72" s="3" t="s">
        <v>292</v>
      </c>
      <c r="V72" s="4" t="s">
        <v>231</v>
      </c>
      <c r="W72" s="5" t="s">
        <v>242</v>
      </c>
      <c r="X72" s="4">
        <v>3.411</v>
      </c>
      <c r="Y72" s="4" t="s">
        <v>145</v>
      </c>
      <c r="Z72" s="4" t="s">
        <v>134</v>
      </c>
      <c r="AA72" s="4" t="s">
        <v>274</v>
      </c>
      <c r="AB72" s="4">
        <v>85</v>
      </c>
      <c r="AC72" s="3">
        <v>900</v>
      </c>
      <c r="AD72" s="4" t="s">
        <v>368</v>
      </c>
      <c r="AE72" s="7">
        <v>2</v>
      </c>
      <c r="AF72" s="7">
        <v>6</v>
      </c>
      <c r="AG72" s="4">
        <v>0</v>
      </c>
      <c r="AH72" s="4">
        <v>189</v>
      </c>
      <c r="AI72" s="4">
        <v>200</v>
      </c>
      <c r="AJ72" s="4" t="s">
        <v>64</v>
      </c>
      <c r="AK72" s="4" t="s">
        <v>0</v>
      </c>
      <c r="AL72" s="4" t="s">
        <v>114</v>
      </c>
      <c r="AM72" s="28" t="s">
        <v>387</v>
      </c>
      <c r="AN72" s="3">
        <v>0.434</v>
      </c>
      <c r="AO72" s="4">
        <v>3.8679999999999999E-3</v>
      </c>
      <c r="AP72" s="3">
        <v>0.4</v>
      </c>
    </row>
    <row r="73" spans="1:42" x14ac:dyDescent="0.2">
      <c r="A73" s="4" t="s">
        <v>111</v>
      </c>
      <c r="B73" s="4" t="s">
        <v>154</v>
      </c>
      <c r="C73" s="6">
        <v>6.87</v>
      </c>
      <c r="D73" s="6">
        <v>36.4</v>
      </c>
      <c r="E73" s="6">
        <v>47.7</v>
      </c>
      <c r="F73" s="4" t="s">
        <v>148</v>
      </c>
      <c r="G73" s="4" t="s">
        <v>86</v>
      </c>
      <c r="H73" s="4" t="s">
        <v>0</v>
      </c>
      <c r="I73" s="17" t="s">
        <v>328</v>
      </c>
      <c r="J73" s="4" t="s">
        <v>318</v>
      </c>
      <c r="K73" s="4">
        <v>1</v>
      </c>
      <c r="L73" s="3">
        <v>0.78500000000000003</v>
      </c>
      <c r="M73" s="19">
        <v>31.8</v>
      </c>
      <c r="N73" s="3">
        <v>1.1519999999999999</v>
      </c>
      <c r="O73" s="4" t="s">
        <v>11</v>
      </c>
      <c r="P73" s="4">
        <v>3.0417495030000001</v>
      </c>
      <c r="Q73" s="3">
        <v>1475</v>
      </c>
      <c r="R73" s="2" t="s">
        <v>190</v>
      </c>
      <c r="S73" s="2" t="s">
        <v>145</v>
      </c>
      <c r="T73" s="3" t="s">
        <v>145</v>
      </c>
      <c r="U73" s="3" t="s">
        <v>292</v>
      </c>
      <c r="V73" s="4" t="s">
        <v>249</v>
      </c>
      <c r="W73" s="5" t="s">
        <v>250</v>
      </c>
      <c r="X73" s="4">
        <v>2.7469999999999999</v>
      </c>
      <c r="Y73" s="4" t="s">
        <v>114</v>
      </c>
      <c r="Z73" s="4" t="s">
        <v>0</v>
      </c>
      <c r="AA73" s="4" t="s">
        <v>274</v>
      </c>
      <c r="AB73" s="4">
        <v>0</v>
      </c>
      <c r="AC73" s="3">
        <v>900</v>
      </c>
      <c r="AD73" s="4" t="s">
        <v>376</v>
      </c>
      <c r="AE73" s="7">
        <v>109</v>
      </c>
      <c r="AF73" s="7">
        <v>1</v>
      </c>
      <c r="AG73" s="4">
        <v>0</v>
      </c>
      <c r="AH73" s="4">
        <v>24</v>
      </c>
      <c r="AI73" s="4">
        <v>200</v>
      </c>
      <c r="AJ73" s="4" t="s">
        <v>64</v>
      </c>
      <c r="AK73" s="4" t="s">
        <v>0</v>
      </c>
      <c r="AL73" s="4" t="s">
        <v>114</v>
      </c>
      <c r="AM73" s="28" t="s">
        <v>387</v>
      </c>
      <c r="AN73" s="3">
        <v>0.20499999999999999</v>
      </c>
      <c r="AO73" s="4">
        <v>3.4099999999999998E-3</v>
      </c>
      <c r="AP73" s="3">
        <v>0.76700000000000002</v>
      </c>
    </row>
    <row r="74" spans="1:42" x14ac:dyDescent="0.2">
      <c r="A74" s="4" t="s">
        <v>63</v>
      </c>
      <c r="B74" s="4" t="s">
        <v>154</v>
      </c>
      <c r="C74" s="6">
        <v>5.88</v>
      </c>
      <c r="D74" s="6">
        <v>36.4</v>
      </c>
      <c r="E74" s="6">
        <v>47.7</v>
      </c>
      <c r="F74" s="4" t="s">
        <v>0</v>
      </c>
      <c r="G74" s="4" t="s">
        <v>86</v>
      </c>
      <c r="H74" s="4" t="s">
        <v>0</v>
      </c>
      <c r="I74" s="17" t="s">
        <v>328</v>
      </c>
      <c r="J74" s="4" t="s">
        <v>318</v>
      </c>
      <c r="K74" s="4">
        <v>12</v>
      </c>
      <c r="L74" s="3">
        <v>0.85</v>
      </c>
      <c r="M74" s="19">
        <v>21.3</v>
      </c>
      <c r="N74" s="3">
        <v>1.1519999999999999</v>
      </c>
      <c r="O74" s="4" t="s">
        <v>11</v>
      </c>
      <c r="P74" s="4">
        <v>2.586466165</v>
      </c>
      <c r="Q74" s="3">
        <v>1550</v>
      </c>
      <c r="R74" s="2" t="s">
        <v>190</v>
      </c>
      <c r="S74" s="2" t="s">
        <v>145</v>
      </c>
      <c r="T74" s="3" t="s">
        <v>114</v>
      </c>
      <c r="U74" s="3" t="s">
        <v>292</v>
      </c>
      <c r="V74" s="4" t="s">
        <v>222</v>
      </c>
      <c r="W74" s="5" t="s">
        <v>226</v>
      </c>
      <c r="X74" s="4">
        <v>1.1919999999999999</v>
      </c>
      <c r="Y74" s="4" t="s">
        <v>114</v>
      </c>
      <c r="Z74" s="4" t="s">
        <v>134</v>
      </c>
      <c r="AA74" s="4" t="s">
        <v>274</v>
      </c>
      <c r="AB74" s="4">
        <v>0</v>
      </c>
      <c r="AC74" s="3">
        <v>900</v>
      </c>
      <c r="AD74" s="4" t="s">
        <v>376</v>
      </c>
      <c r="AE74" s="7">
        <v>2</v>
      </c>
      <c r="AF74" s="7">
        <v>4</v>
      </c>
      <c r="AG74" s="4">
        <v>0</v>
      </c>
      <c r="AH74" s="4">
        <v>264</v>
      </c>
      <c r="AI74" s="4">
        <v>200</v>
      </c>
      <c r="AJ74" s="4" t="s">
        <v>64</v>
      </c>
      <c r="AK74" s="4" t="s">
        <v>0</v>
      </c>
      <c r="AL74" s="4" t="s">
        <v>114</v>
      </c>
      <c r="AM74" s="28" t="s">
        <v>387</v>
      </c>
      <c r="AN74" s="3">
        <v>0.245</v>
      </c>
      <c r="AO74" s="4">
        <v>3.49E-3</v>
      </c>
      <c r="AP74" s="3">
        <v>0.54800000000000004</v>
      </c>
    </row>
    <row r="75" spans="1:42" x14ac:dyDescent="0.2">
      <c r="A75" s="4" t="s">
        <v>111</v>
      </c>
      <c r="B75" s="4" t="s">
        <v>154</v>
      </c>
      <c r="C75" s="6">
        <v>6.87</v>
      </c>
      <c r="D75" s="6">
        <v>36.4</v>
      </c>
      <c r="E75" s="6">
        <v>47.7</v>
      </c>
      <c r="F75" s="4" t="s">
        <v>148</v>
      </c>
      <c r="G75" s="4" t="s">
        <v>86</v>
      </c>
      <c r="H75" s="4" t="s">
        <v>0</v>
      </c>
      <c r="I75" s="17" t="s">
        <v>328</v>
      </c>
      <c r="J75" s="4" t="s">
        <v>318</v>
      </c>
      <c r="K75" s="4">
        <v>11</v>
      </c>
      <c r="L75" s="3">
        <v>0.82499999999999996</v>
      </c>
      <c r="M75" s="19">
        <v>14.4</v>
      </c>
      <c r="N75" s="3">
        <v>1.1519999999999999</v>
      </c>
      <c r="O75" s="4" t="s">
        <v>11</v>
      </c>
      <c r="P75" s="4">
        <v>1.8458781360000001</v>
      </c>
      <c r="Q75" s="3">
        <v>1475</v>
      </c>
      <c r="R75" s="2" t="s">
        <v>190</v>
      </c>
      <c r="S75" s="2" t="s">
        <v>145</v>
      </c>
      <c r="T75" s="3" t="s">
        <v>145</v>
      </c>
      <c r="U75" s="3" t="s">
        <v>292</v>
      </c>
      <c r="V75" s="4" t="s">
        <v>239</v>
      </c>
      <c r="W75" s="5" t="s">
        <v>251</v>
      </c>
      <c r="X75" s="4">
        <v>1.877</v>
      </c>
      <c r="Y75" s="4" t="s">
        <v>114</v>
      </c>
      <c r="Z75" s="4" t="s">
        <v>269</v>
      </c>
      <c r="AA75" s="4" t="s">
        <v>274</v>
      </c>
      <c r="AB75" s="4">
        <v>0</v>
      </c>
      <c r="AC75" s="3">
        <v>900</v>
      </c>
      <c r="AD75" s="4" t="s">
        <v>376</v>
      </c>
      <c r="AE75" s="7">
        <v>2</v>
      </c>
      <c r="AF75" s="7">
        <v>146</v>
      </c>
      <c r="AG75" s="4">
        <v>0</v>
      </c>
      <c r="AH75" s="4">
        <v>49</v>
      </c>
      <c r="AI75" s="4">
        <v>200</v>
      </c>
      <c r="AJ75" s="4" t="s">
        <v>64</v>
      </c>
      <c r="AK75" s="4" t="s">
        <v>0</v>
      </c>
      <c r="AL75" s="4" t="s">
        <v>114</v>
      </c>
      <c r="AM75" s="28" t="s">
        <v>387</v>
      </c>
      <c r="AN75" s="3">
        <v>0.39500000000000002</v>
      </c>
      <c r="AO75" s="4">
        <v>3.79E-3</v>
      </c>
      <c r="AP75" s="3">
        <v>0.41599999999999998</v>
      </c>
    </row>
    <row r="76" spans="1:42" x14ac:dyDescent="0.2">
      <c r="A76" s="4" t="s">
        <v>111</v>
      </c>
      <c r="B76" s="4" t="s">
        <v>154</v>
      </c>
      <c r="C76" s="6">
        <v>6.87</v>
      </c>
      <c r="D76" s="6">
        <v>36.4</v>
      </c>
      <c r="E76" s="6">
        <v>47.7</v>
      </c>
      <c r="F76" s="4" t="s">
        <v>148</v>
      </c>
      <c r="G76" s="4" t="s">
        <v>86</v>
      </c>
      <c r="H76" s="4" t="s">
        <v>0</v>
      </c>
      <c r="I76" s="17" t="s">
        <v>328</v>
      </c>
      <c r="J76" s="4" t="s">
        <v>315</v>
      </c>
      <c r="K76" s="4">
        <v>1</v>
      </c>
      <c r="L76" s="3">
        <v>1.0049999999999999</v>
      </c>
      <c r="M76" s="19">
        <v>33.799999999999997</v>
      </c>
      <c r="N76" s="3">
        <v>0.85899999999999999</v>
      </c>
      <c r="O76" s="4" t="s">
        <v>11</v>
      </c>
      <c r="P76" s="4">
        <v>2.910128388</v>
      </c>
      <c r="Q76" s="3">
        <v>1500</v>
      </c>
      <c r="R76" s="2" t="s">
        <v>190</v>
      </c>
      <c r="S76" s="2" t="s">
        <v>114</v>
      </c>
      <c r="T76" s="12" t="s">
        <v>145</v>
      </c>
      <c r="U76" s="12" t="s">
        <v>292</v>
      </c>
      <c r="V76" s="10" t="s">
        <v>256</v>
      </c>
      <c r="W76" s="13" t="s">
        <v>256</v>
      </c>
      <c r="X76" s="4">
        <v>3.492</v>
      </c>
      <c r="Y76" s="10" t="s">
        <v>114</v>
      </c>
      <c r="Z76" s="4" t="s">
        <v>271</v>
      </c>
      <c r="AA76" s="4" t="s">
        <v>274</v>
      </c>
      <c r="AB76" s="4">
        <v>307</v>
      </c>
      <c r="AC76" s="3">
        <v>900</v>
      </c>
      <c r="AD76" s="4" t="s">
        <v>379</v>
      </c>
      <c r="AE76" s="3">
        <v>32</v>
      </c>
      <c r="AF76" s="3">
        <v>0</v>
      </c>
      <c r="AG76" s="4">
        <v>0</v>
      </c>
      <c r="AH76" s="4">
        <v>272</v>
      </c>
      <c r="AI76" s="4">
        <v>200</v>
      </c>
      <c r="AJ76" s="4" t="s">
        <v>64</v>
      </c>
      <c r="AK76" s="4" t="s">
        <v>0</v>
      </c>
      <c r="AL76" s="4" t="s">
        <v>114</v>
      </c>
      <c r="AM76" s="28" t="s">
        <v>387</v>
      </c>
      <c r="AN76" s="3">
        <v>0.13</v>
      </c>
      <c r="AO76" s="4">
        <v>3.2599999999999999E-3</v>
      </c>
      <c r="AP76" s="3">
        <v>1.0720000000000001</v>
      </c>
    </row>
    <row r="77" spans="1:42" x14ac:dyDescent="0.2">
      <c r="A77" s="4" t="s">
        <v>63</v>
      </c>
      <c r="B77" s="4" t="s">
        <v>154</v>
      </c>
      <c r="C77" s="6">
        <v>5.88</v>
      </c>
      <c r="D77" s="6">
        <v>36.4</v>
      </c>
      <c r="E77" s="6">
        <v>47.7</v>
      </c>
      <c r="F77" s="4" t="s">
        <v>0</v>
      </c>
      <c r="G77" s="4" t="s">
        <v>50</v>
      </c>
      <c r="H77" s="4" t="s">
        <v>0</v>
      </c>
      <c r="I77" s="17" t="s">
        <v>328</v>
      </c>
      <c r="J77" s="4" t="s">
        <v>318</v>
      </c>
      <c r="K77" s="4">
        <v>11</v>
      </c>
      <c r="L77" s="3">
        <v>0.94</v>
      </c>
      <c r="M77" s="19">
        <v>17.7</v>
      </c>
      <c r="N77" s="3">
        <v>0.85899999999999999</v>
      </c>
      <c r="O77" s="4" t="s">
        <v>11</v>
      </c>
      <c r="P77" s="4">
        <v>4.3283582090000001</v>
      </c>
      <c r="Q77" s="3">
        <v>1475</v>
      </c>
      <c r="R77" s="2" t="s">
        <v>190</v>
      </c>
      <c r="S77" s="2" t="s">
        <v>145</v>
      </c>
      <c r="T77" s="12" t="s">
        <v>145</v>
      </c>
      <c r="U77" s="12" t="s">
        <v>292</v>
      </c>
      <c r="V77" s="10" t="s">
        <v>234</v>
      </c>
      <c r="W77" s="5" t="s">
        <v>257</v>
      </c>
      <c r="X77" s="4">
        <v>1.228</v>
      </c>
      <c r="Y77" s="10" t="s">
        <v>145</v>
      </c>
      <c r="Z77" s="4" t="s">
        <v>134</v>
      </c>
      <c r="AA77" s="4" t="s">
        <v>274</v>
      </c>
      <c r="AB77" s="4">
        <v>0</v>
      </c>
      <c r="AC77" s="3">
        <v>900</v>
      </c>
      <c r="AD77" s="4" t="s">
        <v>376</v>
      </c>
      <c r="AE77" s="3">
        <v>2</v>
      </c>
      <c r="AF77" s="3">
        <v>5</v>
      </c>
      <c r="AG77" s="4">
        <v>0</v>
      </c>
      <c r="AH77" s="4">
        <v>545</v>
      </c>
      <c r="AI77" s="4">
        <v>200</v>
      </c>
      <c r="AJ77" s="4" t="s">
        <v>64</v>
      </c>
      <c r="AK77" s="4" t="s">
        <v>0</v>
      </c>
      <c r="AL77" s="4" t="s">
        <v>114</v>
      </c>
      <c r="AM77" s="28" t="s">
        <v>388</v>
      </c>
      <c r="AN77" s="3">
        <v>0.20899999999999999</v>
      </c>
      <c r="AO77" s="4">
        <v>3.418E-3</v>
      </c>
      <c r="AP77" s="3">
        <v>0.80100000000000005</v>
      </c>
    </row>
    <row r="78" spans="1:42" x14ac:dyDescent="0.2">
      <c r="A78" s="4" t="s">
        <v>111</v>
      </c>
      <c r="B78" s="4" t="s">
        <v>154</v>
      </c>
      <c r="C78" s="6">
        <v>6.87</v>
      </c>
      <c r="D78" s="6">
        <v>36.4</v>
      </c>
      <c r="E78" s="6">
        <v>47.7</v>
      </c>
      <c r="F78" s="4" t="s">
        <v>0</v>
      </c>
      <c r="G78" s="4" t="s">
        <v>86</v>
      </c>
      <c r="H78" s="4" t="s">
        <v>0</v>
      </c>
      <c r="I78" s="17" t="s">
        <v>328</v>
      </c>
      <c r="J78" s="4" t="s">
        <v>318</v>
      </c>
      <c r="K78" s="4">
        <v>11</v>
      </c>
      <c r="L78" s="3">
        <f>AVERAGE(0.99,1.04)</f>
        <v>1.0150000000000001</v>
      </c>
      <c r="M78" s="19">
        <v>63.5</v>
      </c>
      <c r="N78" s="3">
        <v>1.1519999999999999</v>
      </c>
      <c r="O78" s="4" t="s">
        <v>11</v>
      </c>
      <c r="P78" s="4">
        <v>1.504065041</v>
      </c>
      <c r="Q78" s="3">
        <v>1500</v>
      </c>
      <c r="R78" s="2" t="s">
        <v>190</v>
      </c>
      <c r="S78" s="2" t="s">
        <v>337</v>
      </c>
      <c r="T78" s="12" t="s">
        <v>114</v>
      </c>
      <c r="U78" s="12" t="s">
        <v>294</v>
      </c>
      <c r="V78" s="10" t="s">
        <v>264</v>
      </c>
      <c r="W78" s="5" t="s">
        <v>258</v>
      </c>
      <c r="X78" s="4">
        <v>3.621</v>
      </c>
      <c r="Y78" s="10" t="s">
        <v>114</v>
      </c>
      <c r="Z78" s="4" t="s">
        <v>133</v>
      </c>
      <c r="AA78" s="4" t="s">
        <v>141</v>
      </c>
      <c r="AB78" s="14">
        <v>323</v>
      </c>
      <c r="AC78" s="3">
        <v>905</v>
      </c>
      <c r="AD78" s="4" t="s">
        <v>380</v>
      </c>
      <c r="AE78" s="3">
        <v>4</v>
      </c>
      <c r="AF78" s="3">
        <v>6</v>
      </c>
      <c r="AG78" s="4">
        <v>0</v>
      </c>
      <c r="AH78" s="4">
        <v>39</v>
      </c>
      <c r="AI78" s="4">
        <v>200</v>
      </c>
      <c r="AJ78" s="4" t="s">
        <v>64</v>
      </c>
      <c r="AK78" s="4" t="s">
        <v>0</v>
      </c>
      <c r="AL78" s="4" t="s">
        <v>114</v>
      </c>
      <c r="AM78" s="28" t="s">
        <v>388</v>
      </c>
      <c r="AN78" s="3">
        <v>0.18</v>
      </c>
      <c r="AO78" s="4">
        <v>3.3600000000000001E-3</v>
      </c>
      <c r="AP78" s="3">
        <v>0.872</v>
      </c>
    </row>
    <row r="79" spans="1:42" x14ac:dyDescent="0.2">
      <c r="A79" s="4" t="s">
        <v>111</v>
      </c>
      <c r="B79" s="4" t="s">
        <v>154</v>
      </c>
      <c r="C79" s="6">
        <v>6.87</v>
      </c>
      <c r="D79" s="6">
        <v>36.4</v>
      </c>
      <c r="E79" s="6">
        <v>47.7</v>
      </c>
      <c r="F79" s="4" t="s">
        <v>0</v>
      </c>
      <c r="G79" s="4" t="s">
        <v>86</v>
      </c>
      <c r="H79" s="4" t="s">
        <v>0</v>
      </c>
      <c r="I79" s="17" t="s">
        <v>328</v>
      </c>
      <c r="J79" s="4" t="s">
        <v>318</v>
      </c>
      <c r="K79" s="4">
        <v>8</v>
      </c>
      <c r="L79" s="3">
        <f>AVERAGE(0.99,1.01)</f>
        <v>1</v>
      </c>
      <c r="M79" s="19">
        <v>23.1</v>
      </c>
      <c r="N79" s="3">
        <v>1.1519999999999999</v>
      </c>
      <c r="O79" s="4" t="s">
        <v>11</v>
      </c>
      <c r="P79" s="4">
        <v>0.93585699300000003</v>
      </c>
      <c r="Q79" s="3">
        <v>1500</v>
      </c>
      <c r="R79" s="2" t="s">
        <v>190</v>
      </c>
      <c r="S79" s="2" t="s">
        <v>337</v>
      </c>
      <c r="T79" s="12" t="s">
        <v>145</v>
      </c>
      <c r="U79" s="12" t="s">
        <v>294</v>
      </c>
      <c r="V79" s="10" t="s">
        <v>264</v>
      </c>
      <c r="W79" s="5" t="s">
        <v>259</v>
      </c>
      <c r="X79" s="4">
        <v>1.8660000000000001</v>
      </c>
      <c r="Y79" s="10" t="s">
        <v>114</v>
      </c>
      <c r="Z79" s="4" t="s">
        <v>133</v>
      </c>
      <c r="AA79" s="4" t="s">
        <v>141</v>
      </c>
      <c r="AB79" s="14">
        <v>337</v>
      </c>
      <c r="AC79" s="3">
        <v>905</v>
      </c>
      <c r="AD79" s="4" t="s">
        <v>265</v>
      </c>
      <c r="AE79" s="3">
        <v>4</v>
      </c>
      <c r="AF79" s="3">
        <v>10</v>
      </c>
      <c r="AG79" s="4">
        <v>0</v>
      </c>
      <c r="AH79" s="4">
        <v>44</v>
      </c>
      <c r="AI79" s="4">
        <v>200</v>
      </c>
      <c r="AJ79" s="4" t="s">
        <v>64</v>
      </c>
      <c r="AK79" s="4" t="s">
        <v>0</v>
      </c>
      <c r="AL79" s="4" t="s">
        <v>114</v>
      </c>
      <c r="AM79" s="28" t="s">
        <v>388</v>
      </c>
      <c r="AN79" s="3">
        <v>0.5</v>
      </c>
      <c r="AO79" s="4">
        <v>4.0000000000000001E-3</v>
      </c>
      <c r="AP79" s="3">
        <v>0.38700000000000001</v>
      </c>
    </row>
    <row r="80" spans="1:42" x14ac:dyDescent="0.2">
      <c r="A80" s="4" t="s">
        <v>63</v>
      </c>
      <c r="B80" s="4" t="s">
        <v>154</v>
      </c>
      <c r="C80" s="6">
        <v>5.88</v>
      </c>
      <c r="D80" s="6">
        <v>36.4</v>
      </c>
      <c r="E80" s="6">
        <v>47.7</v>
      </c>
      <c r="F80" s="4" t="s">
        <v>0</v>
      </c>
      <c r="G80" s="4" t="s">
        <v>50</v>
      </c>
      <c r="H80" s="4" t="s">
        <v>0</v>
      </c>
      <c r="I80" s="17" t="s">
        <v>328</v>
      </c>
      <c r="J80" s="4" t="s">
        <v>318</v>
      </c>
      <c r="K80" s="4">
        <v>12</v>
      </c>
      <c r="L80" s="3">
        <f>AVERAGE(0.91,0.97)</f>
        <v>0.94</v>
      </c>
      <c r="M80" s="19">
        <v>37.700000000000003</v>
      </c>
      <c r="N80" s="3">
        <v>0.85899999999999999</v>
      </c>
      <c r="O80" s="4" t="s">
        <v>11</v>
      </c>
      <c r="P80" s="4">
        <v>4.7510373440000002</v>
      </c>
      <c r="Q80" s="3">
        <v>1475</v>
      </c>
      <c r="R80" s="2" t="s">
        <v>190</v>
      </c>
      <c r="S80" t="s">
        <v>145</v>
      </c>
      <c r="T80" s="12" t="s">
        <v>145</v>
      </c>
      <c r="U80" s="12" t="s">
        <v>292</v>
      </c>
      <c r="V80" s="10" t="s">
        <v>234</v>
      </c>
      <c r="W80" s="5" t="s">
        <v>257</v>
      </c>
      <c r="X80" s="4">
        <v>1.228</v>
      </c>
      <c r="Y80" s="10" t="s">
        <v>145</v>
      </c>
      <c r="Z80" s="4" t="s">
        <v>134</v>
      </c>
      <c r="AA80" s="4" t="s">
        <v>141</v>
      </c>
      <c r="AB80" s="14">
        <v>323</v>
      </c>
      <c r="AC80" s="3">
        <v>905</v>
      </c>
      <c r="AD80" s="4" t="s">
        <v>380</v>
      </c>
      <c r="AE80" s="3">
        <v>2</v>
      </c>
      <c r="AF80" s="3">
        <v>5</v>
      </c>
      <c r="AG80" s="4">
        <v>0</v>
      </c>
      <c r="AH80" s="4">
        <v>573</v>
      </c>
      <c r="AI80" s="4">
        <v>200</v>
      </c>
      <c r="AJ80" s="4" t="s">
        <v>64</v>
      </c>
      <c r="AK80" s="4" t="s">
        <v>0</v>
      </c>
      <c r="AL80" s="4" t="s">
        <v>114</v>
      </c>
      <c r="AM80" s="28" t="s">
        <v>388</v>
      </c>
      <c r="AN80" s="3">
        <v>0.249</v>
      </c>
      <c r="AO80" s="4">
        <v>3.4979999999999998E-3</v>
      </c>
      <c r="AP80" s="3">
        <v>0.71499999999999997</v>
      </c>
    </row>
    <row r="81" spans="1:42" x14ac:dyDescent="0.2">
      <c r="A81" s="4" t="s">
        <v>111</v>
      </c>
      <c r="B81" s="4" t="s">
        <v>154</v>
      </c>
      <c r="C81" s="6">
        <v>6.87</v>
      </c>
      <c r="D81" s="6">
        <v>36.4</v>
      </c>
      <c r="E81" s="6">
        <v>47.7</v>
      </c>
      <c r="F81" s="4" t="s">
        <v>0</v>
      </c>
      <c r="G81" s="4" t="s">
        <v>86</v>
      </c>
      <c r="H81" s="4" t="s">
        <v>0</v>
      </c>
      <c r="I81" s="17" t="s">
        <v>328</v>
      </c>
      <c r="J81" s="4" t="s">
        <v>318</v>
      </c>
      <c r="K81" s="4">
        <v>4</v>
      </c>
      <c r="L81" s="3">
        <f>AVERAGE(0.92,0.96)</f>
        <v>0.94</v>
      </c>
      <c r="M81" s="19">
        <v>27.5</v>
      </c>
      <c r="N81" s="3">
        <v>1.1519999999999999</v>
      </c>
      <c r="O81" s="4" t="s">
        <v>11</v>
      </c>
      <c r="P81" s="4">
        <v>1.0496614</v>
      </c>
      <c r="Q81" s="3">
        <v>1500</v>
      </c>
      <c r="R81" s="2" t="s">
        <v>190</v>
      </c>
      <c r="S81" s="2" t="s">
        <v>114</v>
      </c>
      <c r="T81" s="12" t="s">
        <v>145</v>
      </c>
      <c r="U81" s="12" t="s">
        <v>294</v>
      </c>
      <c r="V81" s="10" t="s">
        <v>265</v>
      </c>
      <c r="W81" s="5" t="s">
        <v>260</v>
      </c>
      <c r="X81" s="4">
        <v>3.3570000000000002</v>
      </c>
      <c r="Y81" s="10" t="s">
        <v>114</v>
      </c>
      <c r="Z81" s="4" t="s">
        <v>133</v>
      </c>
      <c r="AA81" s="4" t="s">
        <v>141</v>
      </c>
      <c r="AB81" s="4">
        <v>344</v>
      </c>
      <c r="AC81" s="3">
        <v>905</v>
      </c>
      <c r="AD81" s="4" t="s">
        <v>381</v>
      </c>
      <c r="AE81" s="3">
        <v>26</v>
      </c>
      <c r="AF81" s="3">
        <v>1</v>
      </c>
      <c r="AG81" s="4">
        <v>0</v>
      </c>
      <c r="AH81" s="4">
        <v>40</v>
      </c>
      <c r="AI81" s="4">
        <v>200</v>
      </c>
      <c r="AJ81" s="4" t="s">
        <v>64</v>
      </c>
      <c r="AK81" s="4" t="s">
        <v>0</v>
      </c>
      <c r="AL81" s="4" t="s">
        <v>114</v>
      </c>
      <c r="AM81" s="28" t="s">
        <v>388</v>
      </c>
      <c r="AN81" s="3">
        <v>0.84899999999999998</v>
      </c>
      <c r="AO81" s="4">
        <v>4.6979999999999999E-3</v>
      </c>
      <c r="AP81" s="3">
        <v>0.25</v>
      </c>
    </row>
    <row r="82" spans="1:42" x14ac:dyDescent="0.2">
      <c r="A82" s="4" t="s">
        <v>111</v>
      </c>
      <c r="B82" s="4" t="s">
        <v>154</v>
      </c>
      <c r="C82" s="6">
        <v>6.87</v>
      </c>
      <c r="D82" s="6">
        <v>36.4</v>
      </c>
      <c r="E82" s="6">
        <v>47.7</v>
      </c>
      <c r="F82" s="4" t="s">
        <v>0</v>
      </c>
      <c r="G82" s="4" t="s">
        <v>86</v>
      </c>
      <c r="H82" s="4" t="s">
        <v>0</v>
      </c>
      <c r="I82" s="17" t="s">
        <v>328</v>
      </c>
      <c r="J82" s="4" t="s">
        <v>318</v>
      </c>
      <c r="K82" s="4">
        <v>12</v>
      </c>
      <c r="L82" s="3">
        <v>1</v>
      </c>
      <c r="M82" s="19">
        <v>37.6</v>
      </c>
      <c r="N82" s="3">
        <v>1.1519999999999999</v>
      </c>
      <c r="O82" s="4" t="s">
        <v>11</v>
      </c>
      <c r="P82" s="4">
        <v>1.2371134020000001</v>
      </c>
      <c r="Q82" s="3">
        <v>1500</v>
      </c>
      <c r="R82" s="2" t="s">
        <v>190</v>
      </c>
      <c r="S82" s="2" t="s">
        <v>337</v>
      </c>
      <c r="T82" s="12" t="s">
        <v>114</v>
      </c>
      <c r="U82" s="12" t="s">
        <v>294</v>
      </c>
      <c r="V82" s="10" t="s">
        <v>265</v>
      </c>
      <c r="W82" s="5" t="s">
        <v>261</v>
      </c>
      <c r="X82" s="4">
        <v>3.444</v>
      </c>
      <c r="Y82" s="10" t="s">
        <v>114</v>
      </c>
      <c r="Z82" s="4" t="s">
        <v>133</v>
      </c>
      <c r="AA82" s="4" t="s">
        <v>141</v>
      </c>
      <c r="AB82" s="4">
        <v>378</v>
      </c>
      <c r="AC82" s="3">
        <v>905</v>
      </c>
      <c r="AD82" s="4" t="s">
        <v>382</v>
      </c>
      <c r="AE82" s="3">
        <v>27</v>
      </c>
      <c r="AF82" s="3">
        <v>30</v>
      </c>
      <c r="AG82" s="4">
        <v>0</v>
      </c>
      <c r="AH82" s="4">
        <v>19</v>
      </c>
      <c r="AI82" s="4">
        <v>200</v>
      </c>
      <c r="AJ82" s="4" t="s">
        <v>64</v>
      </c>
      <c r="AK82" s="4" t="s">
        <v>0</v>
      </c>
      <c r="AL82" s="4" t="s">
        <v>114</v>
      </c>
      <c r="AM82" s="28" t="s">
        <v>388</v>
      </c>
      <c r="AN82" s="3">
        <v>0.41899999999999998</v>
      </c>
      <c r="AO82" s="4">
        <v>3.8379999999999998E-3</v>
      </c>
      <c r="AP82" s="3">
        <v>0.45600000000000002</v>
      </c>
    </row>
    <row r="83" spans="1:42" x14ac:dyDescent="0.2">
      <c r="A83" s="4" t="s">
        <v>111</v>
      </c>
      <c r="B83" s="4" t="s">
        <v>154</v>
      </c>
      <c r="C83" s="6">
        <v>6.87</v>
      </c>
      <c r="D83" s="6">
        <v>36.4</v>
      </c>
      <c r="E83" s="6">
        <v>47.7</v>
      </c>
      <c r="F83" s="4" t="s">
        <v>149</v>
      </c>
      <c r="G83" s="4" t="s">
        <v>86</v>
      </c>
      <c r="H83" s="4" t="s">
        <v>0</v>
      </c>
      <c r="I83" s="17" t="s">
        <v>328</v>
      </c>
      <c r="J83" s="4" t="s">
        <v>318</v>
      </c>
      <c r="K83" s="4">
        <v>9</v>
      </c>
      <c r="L83" s="3">
        <v>0.91</v>
      </c>
      <c r="M83" s="19">
        <v>24.3</v>
      </c>
      <c r="N83" s="3">
        <v>1.1519999999999999</v>
      </c>
      <c r="O83" s="4" t="s">
        <v>11</v>
      </c>
      <c r="P83" s="4">
        <v>1.650943396</v>
      </c>
      <c r="Q83" s="3">
        <v>1475</v>
      </c>
      <c r="R83" s="2" t="s">
        <v>190</v>
      </c>
      <c r="S83" s="2" t="s">
        <v>114</v>
      </c>
      <c r="T83" s="12" t="s">
        <v>145</v>
      </c>
      <c r="U83" s="12" t="s">
        <v>295</v>
      </c>
      <c r="V83" s="10" t="s">
        <v>262</v>
      </c>
      <c r="W83" s="5" t="s">
        <v>262</v>
      </c>
      <c r="X83" s="4">
        <v>3.048</v>
      </c>
      <c r="Y83" s="10" t="s">
        <v>114</v>
      </c>
      <c r="Z83" s="4" t="s">
        <v>0</v>
      </c>
      <c r="AA83" s="4" t="s">
        <v>141</v>
      </c>
      <c r="AB83" s="4">
        <v>398</v>
      </c>
      <c r="AC83" s="3">
        <v>905</v>
      </c>
      <c r="AD83" s="4" t="s">
        <v>383</v>
      </c>
      <c r="AE83" s="3">
        <v>47</v>
      </c>
      <c r="AF83" s="3">
        <v>0</v>
      </c>
      <c r="AG83" s="4">
        <v>0</v>
      </c>
      <c r="AH83" s="4">
        <v>15</v>
      </c>
      <c r="AI83" s="4">
        <v>200</v>
      </c>
      <c r="AJ83" s="4" t="s">
        <v>64</v>
      </c>
      <c r="AK83" s="4" t="s">
        <v>0</v>
      </c>
      <c r="AL83" s="4" t="s">
        <v>114</v>
      </c>
      <c r="AM83" s="28" t="s">
        <v>388</v>
      </c>
      <c r="AN83" s="3">
        <v>0.629</v>
      </c>
      <c r="AO83" s="4">
        <v>4.2579999999999996E-3</v>
      </c>
      <c r="AP83" s="3">
        <v>0.33900000000000002</v>
      </c>
    </row>
    <row r="84" spans="1:42" x14ac:dyDescent="0.2">
      <c r="A84" s="4" t="s">
        <v>111</v>
      </c>
      <c r="B84" s="4" t="s">
        <v>154</v>
      </c>
      <c r="C84" s="6">
        <v>6.87</v>
      </c>
      <c r="D84" s="6">
        <v>36.4</v>
      </c>
      <c r="E84" s="6">
        <v>47.7</v>
      </c>
      <c r="F84" s="4" t="s">
        <v>0</v>
      </c>
      <c r="G84" s="4" t="s">
        <v>86</v>
      </c>
      <c r="H84" s="4" t="s">
        <v>0</v>
      </c>
      <c r="I84" s="17" t="s">
        <v>328</v>
      </c>
      <c r="J84" s="4" t="s">
        <v>318</v>
      </c>
      <c r="K84" s="4">
        <v>2</v>
      </c>
      <c r="L84" s="3">
        <v>0.91500000000000004</v>
      </c>
      <c r="M84" s="19">
        <v>38.5</v>
      </c>
      <c r="N84" s="3">
        <v>1.1519999999999999</v>
      </c>
      <c r="O84" s="4" t="s">
        <v>11</v>
      </c>
      <c r="P84" s="4">
        <v>1.7391304350000001</v>
      </c>
      <c r="Q84" s="3">
        <v>1475</v>
      </c>
      <c r="R84" s="2" t="s">
        <v>190</v>
      </c>
      <c r="S84" s="2" t="s">
        <v>114</v>
      </c>
      <c r="T84" s="12" t="s">
        <v>145</v>
      </c>
      <c r="U84" s="12" t="s">
        <v>295</v>
      </c>
      <c r="V84" s="10" t="s">
        <v>262</v>
      </c>
      <c r="W84" s="5" t="s">
        <v>262</v>
      </c>
      <c r="X84" s="4">
        <v>3.048</v>
      </c>
      <c r="Y84" s="10" t="s">
        <v>114</v>
      </c>
      <c r="Z84" s="4" t="s">
        <v>0</v>
      </c>
      <c r="AA84" s="4" t="s">
        <v>141</v>
      </c>
      <c r="AB84" s="4">
        <v>398</v>
      </c>
      <c r="AC84" s="3">
        <v>905</v>
      </c>
      <c r="AD84" s="4" t="s">
        <v>383</v>
      </c>
      <c r="AE84" s="3">
        <v>6</v>
      </c>
      <c r="AF84" s="3">
        <v>0</v>
      </c>
      <c r="AG84" s="4">
        <v>0</v>
      </c>
      <c r="AH84" s="4">
        <v>62</v>
      </c>
      <c r="AI84" s="4">
        <v>200</v>
      </c>
      <c r="AJ84" s="4" t="s">
        <v>64</v>
      </c>
      <c r="AK84" s="4" t="s">
        <v>0</v>
      </c>
      <c r="AL84" s="4" t="s">
        <v>114</v>
      </c>
      <c r="AM84" s="28" t="s">
        <v>388</v>
      </c>
      <c r="AN84" s="3">
        <v>0.63900000000000001</v>
      </c>
      <c r="AO84" s="4">
        <v>4.2779999999999997E-3</v>
      </c>
      <c r="AP84" s="3">
        <v>0.441</v>
      </c>
    </row>
    <row r="85" spans="1:42" x14ac:dyDescent="0.2">
      <c r="A85" s="4" t="s">
        <v>111</v>
      </c>
      <c r="B85" s="4" t="s">
        <v>154</v>
      </c>
      <c r="C85" s="6">
        <v>6.87</v>
      </c>
      <c r="D85" s="6">
        <v>36.4</v>
      </c>
      <c r="E85" s="6">
        <v>47.7</v>
      </c>
      <c r="F85" s="4" t="s">
        <v>0</v>
      </c>
      <c r="G85" s="4" t="s">
        <v>86</v>
      </c>
      <c r="H85" s="4" t="s">
        <v>0</v>
      </c>
      <c r="I85" s="17" t="s">
        <v>328</v>
      </c>
      <c r="J85" s="4" t="s">
        <v>318</v>
      </c>
      <c r="K85" s="4">
        <v>4</v>
      </c>
      <c r="L85" s="3">
        <f>AVERAGE(1.07,1.14)</f>
        <v>1.105</v>
      </c>
      <c r="M85" s="19">
        <v>23</v>
      </c>
      <c r="N85" s="3">
        <v>1.1519999999999999</v>
      </c>
      <c r="O85" s="4" t="s">
        <v>11</v>
      </c>
      <c r="P85" s="4">
        <v>1.3480392160000001</v>
      </c>
      <c r="Q85" s="3">
        <v>1500</v>
      </c>
      <c r="R85" s="2" t="s">
        <v>190</v>
      </c>
      <c r="S85" s="2" t="s">
        <v>145</v>
      </c>
      <c r="T85" s="12" t="s">
        <v>145</v>
      </c>
      <c r="U85" s="12" t="s">
        <v>294</v>
      </c>
      <c r="V85" s="10" t="s">
        <v>266</v>
      </c>
      <c r="W85" s="5" t="s">
        <v>263</v>
      </c>
      <c r="X85" s="4">
        <v>3.218</v>
      </c>
      <c r="Y85" s="10" t="s">
        <v>114</v>
      </c>
      <c r="Z85" s="4" t="s">
        <v>0</v>
      </c>
      <c r="AA85" s="4" t="s">
        <v>141</v>
      </c>
      <c r="AB85" s="4">
        <v>378</v>
      </c>
      <c r="AC85" s="3">
        <v>905</v>
      </c>
      <c r="AD85" s="4" t="s">
        <v>382</v>
      </c>
      <c r="AE85" s="3">
        <v>12</v>
      </c>
      <c r="AF85" s="3">
        <v>2</v>
      </c>
      <c r="AG85" s="4">
        <v>0</v>
      </c>
      <c r="AH85" s="4">
        <v>76</v>
      </c>
      <c r="AI85" s="4">
        <v>200</v>
      </c>
      <c r="AJ85" s="4" t="s">
        <v>64</v>
      </c>
      <c r="AK85" s="4" t="s">
        <v>0</v>
      </c>
      <c r="AL85" s="4" t="s">
        <v>114</v>
      </c>
      <c r="AM85" s="28" t="s">
        <v>388</v>
      </c>
      <c r="AN85" s="3">
        <v>0.25900000000000001</v>
      </c>
      <c r="AO85" s="4">
        <v>3.5179999999999999E-3</v>
      </c>
      <c r="AP85" s="3">
        <v>0.65900000000000003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6F33-9091-2041-AB2C-200F1095B442}">
  <dimension ref="A1:AO84"/>
  <sheetViews>
    <sheetView topLeftCell="A23" zoomScaleNormal="100" workbookViewId="0">
      <selection activeCell="A47" sqref="A47"/>
    </sheetView>
  </sheetViews>
  <sheetFormatPr baseColWidth="10" defaultRowHeight="16" x14ac:dyDescent="0.2"/>
  <cols>
    <col min="1" max="1" width="70.6640625" bestFit="1" customWidth="1"/>
    <col min="2" max="2" width="29" bestFit="1" customWidth="1"/>
    <col min="3" max="3" width="25.5" customWidth="1"/>
    <col min="4" max="4" width="19.5" customWidth="1"/>
    <col min="5" max="5" width="14.5" customWidth="1"/>
    <col min="6" max="6" width="31" customWidth="1"/>
    <col min="7" max="7" width="29" bestFit="1" customWidth="1"/>
    <col min="8" max="8" width="25.33203125" customWidth="1"/>
    <col min="9" max="10" width="56.83203125" bestFit="1" customWidth="1"/>
    <col min="11" max="11" width="36" bestFit="1" customWidth="1"/>
    <col min="12" max="12" width="30" customWidth="1"/>
    <col min="13" max="13" width="33.83203125" bestFit="1" customWidth="1"/>
    <col min="14" max="14" width="36.6640625" customWidth="1"/>
    <col min="15" max="15" width="33.83203125" bestFit="1" customWidth="1"/>
    <col min="16" max="16" width="41.6640625" customWidth="1"/>
    <col min="17" max="17" width="30.5" customWidth="1"/>
    <col min="18" max="18" width="22.6640625" bestFit="1" customWidth="1"/>
    <col min="19" max="19" width="25.5" customWidth="1"/>
    <col min="20" max="20" width="33.83203125" bestFit="1" customWidth="1"/>
    <col min="21" max="21" width="29.1640625" bestFit="1" customWidth="1"/>
    <col min="22" max="22" width="26.6640625" customWidth="1"/>
    <col min="23" max="23" width="17.83203125" customWidth="1"/>
    <col min="24" max="24" width="40.5" customWidth="1"/>
    <col min="25" max="25" width="21.83203125" bestFit="1" customWidth="1"/>
    <col min="26" max="26" width="22.83203125" bestFit="1" customWidth="1"/>
    <col min="27" max="27" width="27.83203125" customWidth="1"/>
    <col min="28" max="28" width="31.6640625" bestFit="1" customWidth="1"/>
    <col min="29" max="29" width="36.1640625" customWidth="1"/>
    <col min="30" max="30" width="33.6640625" bestFit="1" customWidth="1"/>
    <col min="31" max="31" width="36.33203125" bestFit="1" customWidth="1"/>
    <col min="32" max="32" width="25.5" customWidth="1"/>
    <col min="33" max="33" width="39.5" customWidth="1"/>
    <col min="34" max="34" width="26.1640625" customWidth="1"/>
    <col min="35" max="35" width="24.5" customWidth="1"/>
    <col min="36" max="36" width="18" bestFit="1" customWidth="1"/>
    <col min="37" max="37" width="25" customWidth="1"/>
    <col min="38" max="38" width="17.1640625" customWidth="1"/>
    <col min="39" max="39" width="20.5" customWidth="1"/>
    <col min="40" max="40" width="27.83203125" customWidth="1"/>
    <col min="41" max="41" width="20" customWidth="1"/>
  </cols>
  <sheetData>
    <row r="1" spans="1:41" ht="19" x14ac:dyDescent="0.2">
      <c r="A1" s="29" t="s">
        <v>180</v>
      </c>
      <c r="B1" s="29" t="s">
        <v>153</v>
      </c>
      <c r="C1" s="29" t="s">
        <v>160</v>
      </c>
      <c r="D1" s="29" t="s">
        <v>161</v>
      </c>
      <c r="E1" s="29" t="s">
        <v>162</v>
      </c>
      <c r="F1" s="29" t="s">
        <v>178</v>
      </c>
      <c r="G1" s="29" t="s">
        <v>177</v>
      </c>
      <c r="H1" s="29" t="s">
        <v>179</v>
      </c>
      <c r="I1" s="30" t="s">
        <v>303</v>
      </c>
      <c r="J1" s="31" t="s">
        <v>394</v>
      </c>
      <c r="K1" s="30" t="s">
        <v>284</v>
      </c>
      <c r="L1" s="29" t="s">
        <v>176</v>
      </c>
      <c r="M1" s="29" t="s">
        <v>183</v>
      </c>
      <c r="N1" s="29" t="s">
        <v>424</v>
      </c>
      <c r="O1" s="29" t="s">
        <v>185</v>
      </c>
      <c r="P1" s="29" t="s">
        <v>420</v>
      </c>
      <c r="Q1" s="29" t="s">
        <v>187</v>
      </c>
      <c r="R1" s="29" t="s">
        <v>189</v>
      </c>
      <c r="S1" s="30" t="s">
        <v>396</v>
      </c>
      <c r="T1" s="29" t="s">
        <v>196</v>
      </c>
      <c r="U1" s="30" t="s">
        <v>290</v>
      </c>
      <c r="V1" s="29" t="s">
        <v>197</v>
      </c>
      <c r="W1" s="29" t="s">
        <v>421</v>
      </c>
      <c r="X1" s="30" t="s">
        <v>336</v>
      </c>
      <c r="Y1" s="30" t="s">
        <v>286</v>
      </c>
      <c r="Z1" s="29" t="s">
        <v>335</v>
      </c>
      <c r="AA1" s="29" t="s">
        <v>332</v>
      </c>
      <c r="AB1" s="30" t="s">
        <v>331</v>
      </c>
      <c r="AC1" s="29" t="s">
        <v>419</v>
      </c>
      <c r="AD1" s="29" t="s">
        <v>338</v>
      </c>
      <c r="AE1" s="30" t="s">
        <v>397</v>
      </c>
      <c r="AF1" s="30" t="s">
        <v>285</v>
      </c>
      <c r="AG1" s="30" t="s">
        <v>333</v>
      </c>
      <c r="AH1" s="30" t="s">
        <v>399</v>
      </c>
      <c r="AI1" s="30" t="s">
        <v>401</v>
      </c>
      <c r="AJ1" s="29" t="s">
        <v>389</v>
      </c>
      <c r="AK1" s="29" t="s">
        <v>390</v>
      </c>
      <c r="AL1" s="29" t="s">
        <v>402</v>
      </c>
      <c r="AM1" s="32" t="s">
        <v>391</v>
      </c>
      <c r="AN1" s="27" t="s">
        <v>414</v>
      </c>
      <c r="AO1" s="27" t="s">
        <v>423</v>
      </c>
    </row>
    <row r="2" spans="1:41" x14ac:dyDescent="0.2">
      <c r="A2" s="4" t="s">
        <v>4</v>
      </c>
      <c r="B2" s="4" t="s">
        <v>154</v>
      </c>
      <c r="C2" s="6">
        <v>6.8</v>
      </c>
      <c r="D2" s="6">
        <v>36.4</v>
      </c>
      <c r="E2" s="6">
        <v>47.7</v>
      </c>
      <c r="F2" s="4" t="s">
        <v>0</v>
      </c>
      <c r="G2" s="4" t="s">
        <v>28</v>
      </c>
      <c r="H2" s="4" t="s">
        <v>0</v>
      </c>
      <c r="I2" s="17" t="s">
        <v>324</v>
      </c>
      <c r="J2" s="4" t="s">
        <v>304</v>
      </c>
      <c r="K2" s="4">
        <v>2</v>
      </c>
      <c r="L2" s="3">
        <v>0.72499999999999998</v>
      </c>
      <c r="M2" s="19">
        <v>36.700000000000003</v>
      </c>
      <c r="N2" s="3">
        <v>1.3140000000000001</v>
      </c>
      <c r="O2" s="4" t="s">
        <v>11</v>
      </c>
      <c r="P2" s="4">
        <v>1.2461538459999999</v>
      </c>
      <c r="Q2" s="3">
        <v>1515</v>
      </c>
      <c r="R2" s="2" t="s">
        <v>190</v>
      </c>
      <c r="S2" s="2" t="s">
        <v>145</v>
      </c>
      <c r="T2" s="3" t="s">
        <v>145</v>
      </c>
      <c r="U2" s="3" t="s">
        <v>292</v>
      </c>
      <c r="V2" s="4" t="s">
        <v>202</v>
      </c>
      <c r="W2" s="5" t="s">
        <v>202</v>
      </c>
      <c r="X2" s="4">
        <v>0.70299999999999996</v>
      </c>
      <c r="Y2" s="4" t="s">
        <v>145</v>
      </c>
      <c r="Z2" s="4" t="s">
        <v>0</v>
      </c>
      <c r="AA2" s="4" t="s">
        <v>272</v>
      </c>
      <c r="AB2" s="4">
        <v>1</v>
      </c>
      <c r="AC2" s="3">
        <v>900</v>
      </c>
      <c r="AD2" s="4" t="s">
        <v>342</v>
      </c>
      <c r="AE2" s="7">
        <v>11</v>
      </c>
      <c r="AF2" s="7">
        <v>0</v>
      </c>
      <c r="AG2" s="4">
        <v>0</v>
      </c>
      <c r="AH2" s="4">
        <v>70</v>
      </c>
      <c r="AI2" s="4">
        <v>50</v>
      </c>
      <c r="AJ2" s="4" t="s">
        <v>64</v>
      </c>
      <c r="AK2" s="4" t="s">
        <v>0</v>
      </c>
      <c r="AL2" s="4" t="s">
        <v>145</v>
      </c>
      <c r="AM2" s="28" t="s">
        <v>386</v>
      </c>
      <c r="AN2" s="8">
        <v>0.16700000000000001</v>
      </c>
      <c r="AO2" s="4">
        <v>3.3340000000000002E-3</v>
      </c>
    </row>
    <row r="3" spans="1:41" x14ac:dyDescent="0.2">
      <c r="A3" s="4" t="s">
        <v>16</v>
      </c>
      <c r="B3" s="4" t="s">
        <v>154</v>
      </c>
      <c r="C3" s="6">
        <v>6.87</v>
      </c>
      <c r="D3" s="6">
        <v>36.4</v>
      </c>
      <c r="E3" s="6">
        <v>47.7</v>
      </c>
      <c r="F3" s="4" t="s">
        <v>0</v>
      </c>
      <c r="G3" s="4" t="s">
        <v>28</v>
      </c>
      <c r="H3" s="4" t="s">
        <v>171</v>
      </c>
      <c r="I3" s="17" t="s">
        <v>324</v>
      </c>
      <c r="J3" s="5" t="s">
        <v>15</v>
      </c>
      <c r="K3" s="4">
        <v>5</v>
      </c>
      <c r="L3" s="3">
        <v>0.79500000000000004</v>
      </c>
      <c r="M3" s="19">
        <v>26</v>
      </c>
      <c r="N3" s="3">
        <v>1.3140000000000001</v>
      </c>
      <c r="O3" s="4" t="s">
        <v>11</v>
      </c>
      <c r="P3" s="4">
        <v>1.4328358210000001</v>
      </c>
      <c r="Q3" s="3">
        <v>1475</v>
      </c>
      <c r="R3" s="2" t="s">
        <v>192</v>
      </c>
      <c r="S3" s="2" t="s">
        <v>145</v>
      </c>
      <c r="T3" s="3" t="s">
        <v>145</v>
      </c>
      <c r="U3" s="3" t="s">
        <v>292</v>
      </c>
      <c r="V3" s="4" t="s">
        <v>200</v>
      </c>
      <c r="W3" s="5" t="s">
        <v>200</v>
      </c>
      <c r="X3" s="4">
        <v>1.0740000000000001</v>
      </c>
      <c r="Y3" s="4" t="s">
        <v>145</v>
      </c>
      <c r="Z3" s="4" t="s">
        <v>0</v>
      </c>
      <c r="AA3" s="4" t="s">
        <v>272</v>
      </c>
      <c r="AB3" s="4">
        <v>32</v>
      </c>
      <c r="AC3" s="3">
        <v>900</v>
      </c>
      <c r="AD3" s="4" t="s">
        <v>341</v>
      </c>
      <c r="AE3" s="7">
        <v>0</v>
      </c>
      <c r="AF3" s="7">
        <v>0</v>
      </c>
      <c r="AG3" s="4">
        <v>0</v>
      </c>
      <c r="AH3" s="4">
        <v>54</v>
      </c>
      <c r="AI3" s="4">
        <v>50</v>
      </c>
      <c r="AJ3" s="4" t="s">
        <v>64</v>
      </c>
      <c r="AK3" s="4" t="s">
        <v>0</v>
      </c>
      <c r="AL3" s="4" t="s">
        <v>145</v>
      </c>
      <c r="AM3" s="28" t="s">
        <v>386</v>
      </c>
      <c r="AN3" s="8">
        <v>0.22800000000000001</v>
      </c>
      <c r="AO3" s="4">
        <v>3.4559999999999999E-3</v>
      </c>
    </row>
    <row r="4" spans="1:41" x14ac:dyDescent="0.2">
      <c r="A4" s="4" t="s">
        <v>4</v>
      </c>
      <c r="B4" s="4" t="s">
        <v>154</v>
      </c>
      <c r="C4" s="6">
        <v>6.8</v>
      </c>
      <c r="D4" s="6">
        <v>36.4</v>
      </c>
      <c r="E4" s="6">
        <v>47.7</v>
      </c>
      <c r="F4" s="4" t="s">
        <v>0</v>
      </c>
      <c r="G4" s="4" t="s">
        <v>28</v>
      </c>
      <c r="H4" s="4" t="s">
        <v>0</v>
      </c>
      <c r="I4" s="17" t="s">
        <v>324</v>
      </c>
      <c r="J4" s="4" t="s">
        <v>306</v>
      </c>
      <c r="K4" s="4">
        <v>2</v>
      </c>
      <c r="L4" s="3">
        <v>1.02</v>
      </c>
      <c r="M4" s="19">
        <v>34.799999999999997</v>
      </c>
      <c r="N4" s="3">
        <v>1.3140000000000001</v>
      </c>
      <c r="O4" s="4" t="s">
        <v>11</v>
      </c>
      <c r="P4" s="4">
        <v>1.434782609</v>
      </c>
      <c r="Q4" s="3">
        <v>1515</v>
      </c>
      <c r="R4" s="2" t="s">
        <v>190</v>
      </c>
      <c r="S4" s="2" t="s">
        <v>145</v>
      </c>
      <c r="T4" s="3" t="s">
        <v>145</v>
      </c>
      <c r="U4" s="3" t="s">
        <v>292</v>
      </c>
      <c r="V4" s="4" t="s">
        <v>203</v>
      </c>
      <c r="W4" s="5" t="s">
        <v>203</v>
      </c>
      <c r="X4" s="4">
        <v>1.524</v>
      </c>
      <c r="Y4" s="4" t="s">
        <v>145</v>
      </c>
      <c r="Z4" s="4" t="s">
        <v>0</v>
      </c>
      <c r="AA4" s="4" t="s">
        <v>272</v>
      </c>
      <c r="AB4" s="4">
        <v>7</v>
      </c>
      <c r="AC4" s="3">
        <v>900</v>
      </c>
      <c r="AD4" s="4" t="s">
        <v>343</v>
      </c>
      <c r="AE4" s="7">
        <v>0</v>
      </c>
      <c r="AF4" s="7">
        <v>0</v>
      </c>
      <c r="AG4" s="4">
        <v>0</v>
      </c>
      <c r="AH4" s="4">
        <v>98</v>
      </c>
      <c r="AI4" s="4">
        <v>50</v>
      </c>
      <c r="AJ4" s="4" t="s">
        <v>64</v>
      </c>
      <c r="AK4" s="4" t="s">
        <v>0</v>
      </c>
      <c r="AL4" s="4" t="s">
        <v>145</v>
      </c>
      <c r="AM4" s="28" t="s">
        <v>386</v>
      </c>
      <c r="AN4" s="8">
        <v>0.19800000000000001</v>
      </c>
      <c r="AO4" s="4">
        <v>3.3960000000000001E-3</v>
      </c>
    </row>
    <row r="5" spans="1:41" x14ac:dyDescent="0.2">
      <c r="A5" s="4" t="s">
        <v>16</v>
      </c>
      <c r="B5" s="4" t="s">
        <v>154</v>
      </c>
      <c r="C5" s="6">
        <v>6.87</v>
      </c>
      <c r="D5" s="6">
        <v>36.4</v>
      </c>
      <c r="E5" s="6">
        <v>47.7</v>
      </c>
      <c r="F5" s="4" t="s">
        <v>0</v>
      </c>
      <c r="G5" s="4" t="s">
        <v>28</v>
      </c>
      <c r="H5" s="4" t="s">
        <v>0</v>
      </c>
      <c r="I5" s="17" t="s">
        <v>324</v>
      </c>
      <c r="J5" s="5" t="s">
        <v>15</v>
      </c>
      <c r="K5" s="4">
        <v>1</v>
      </c>
      <c r="L5" s="3">
        <v>1.08</v>
      </c>
      <c r="M5" s="19">
        <v>13.4</v>
      </c>
      <c r="N5" s="3">
        <v>1.3140000000000001</v>
      </c>
      <c r="O5" s="4" t="s">
        <v>11</v>
      </c>
      <c r="P5" s="4">
        <v>1.0874999999999999</v>
      </c>
      <c r="Q5" s="3">
        <v>1500</v>
      </c>
      <c r="R5" s="2" t="s">
        <v>190</v>
      </c>
      <c r="S5" s="2" t="s">
        <v>145</v>
      </c>
      <c r="T5" s="3" t="s">
        <v>145</v>
      </c>
      <c r="U5" s="3" t="s">
        <v>292</v>
      </c>
      <c r="V5" s="4" t="s">
        <v>204</v>
      </c>
      <c r="W5" s="4" t="s">
        <v>204</v>
      </c>
      <c r="X5" s="4">
        <v>5.1559999999999997</v>
      </c>
      <c r="Y5" s="4" t="s">
        <v>145</v>
      </c>
      <c r="Z5" s="4" t="s">
        <v>150</v>
      </c>
      <c r="AA5" s="4" t="s">
        <v>272</v>
      </c>
      <c r="AB5" s="4">
        <v>92</v>
      </c>
      <c r="AC5" s="3">
        <v>900</v>
      </c>
      <c r="AD5" s="4" t="s">
        <v>343</v>
      </c>
      <c r="AE5" s="7">
        <v>0</v>
      </c>
      <c r="AF5" s="7">
        <v>0</v>
      </c>
      <c r="AG5" s="4">
        <v>0</v>
      </c>
      <c r="AH5" s="4">
        <v>24</v>
      </c>
      <c r="AI5" s="4">
        <v>100</v>
      </c>
      <c r="AJ5" s="4" t="s">
        <v>64</v>
      </c>
      <c r="AK5" s="4" t="s">
        <v>0</v>
      </c>
      <c r="AL5" s="4" t="s">
        <v>145</v>
      </c>
      <c r="AM5" s="28" t="s">
        <v>387</v>
      </c>
      <c r="AN5" s="8">
        <v>0.36699999999999999</v>
      </c>
      <c r="AO5" s="4">
        <v>3.7339999999999999E-3</v>
      </c>
    </row>
    <row r="6" spans="1:41" x14ac:dyDescent="0.2">
      <c r="A6" s="4" t="s">
        <v>16</v>
      </c>
      <c r="B6" s="4" t="s">
        <v>154</v>
      </c>
      <c r="C6" s="6">
        <v>6.87</v>
      </c>
      <c r="D6" s="6">
        <v>36.4</v>
      </c>
      <c r="E6" s="6">
        <v>47.7</v>
      </c>
      <c r="F6" s="4" t="s">
        <v>0</v>
      </c>
      <c r="G6" s="4" t="s">
        <v>28</v>
      </c>
      <c r="H6" s="4" t="s">
        <v>0</v>
      </c>
      <c r="I6" s="17" t="s">
        <v>324</v>
      </c>
      <c r="J6" s="4" t="s">
        <v>307</v>
      </c>
      <c r="K6" s="4">
        <v>2</v>
      </c>
      <c r="L6" s="3">
        <v>0.95</v>
      </c>
      <c r="M6" s="19">
        <v>24</v>
      </c>
      <c r="N6" s="3">
        <v>1.3140000000000001</v>
      </c>
      <c r="O6" s="4" t="s">
        <v>11</v>
      </c>
      <c r="P6" s="4">
        <v>1.9092331769999999</v>
      </c>
      <c r="Q6" s="3">
        <v>1500</v>
      </c>
      <c r="R6" s="2" t="s">
        <v>190</v>
      </c>
      <c r="S6" s="2" t="s">
        <v>145</v>
      </c>
      <c r="T6" s="3" t="s">
        <v>145</v>
      </c>
      <c r="U6" s="3" t="s">
        <v>292</v>
      </c>
      <c r="V6" s="4" t="s">
        <v>205</v>
      </c>
      <c r="W6" s="4" t="s">
        <v>205</v>
      </c>
      <c r="X6" s="4">
        <v>2.48</v>
      </c>
      <c r="Y6" s="4" t="s">
        <v>145</v>
      </c>
      <c r="Z6" s="4" t="s">
        <v>0</v>
      </c>
      <c r="AA6" s="4" t="s">
        <v>272</v>
      </c>
      <c r="AB6" s="45">
        <f>AVERAGE(AB2:AB5,AB7:AB84)</f>
        <v>109.13414634146342</v>
      </c>
      <c r="AC6" s="3">
        <v>900</v>
      </c>
      <c r="AD6" s="4" t="s">
        <v>344</v>
      </c>
      <c r="AE6" s="7">
        <v>1</v>
      </c>
      <c r="AF6" s="7">
        <v>0</v>
      </c>
      <c r="AG6" s="4">
        <v>0</v>
      </c>
      <c r="AH6" s="4">
        <v>25</v>
      </c>
      <c r="AI6" s="4">
        <v>100</v>
      </c>
      <c r="AJ6" s="4" t="s">
        <v>64</v>
      </c>
      <c r="AK6" s="4" t="s">
        <v>0</v>
      </c>
      <c r="AL6" s="4" t="s">
        <v>145</v>
      </c>
      <c r="AM6" s="28" t="s">
        <v>387</v>
      </c>
      <c r="AN6" s="8">
        <v>0.22700000000000001</v>
      </c>
      <c r="AO6" s="4">
        <v>3.454E-3</v>
      </c>
    </row>
    <row r="7" spans="1:41" x14ac:dyDescent="0.2">
      <c r="A7" s="4" t="s">
        <v>4</v>
      </c>
      <c r="B7" s="4" t="s">
        <v>154</v>
      </c>
      <c r="C7" s="6">
        <v>6.8</v>
      </c>
      <c r="D7" s="6">
        <v>36.4</v>
      </c>
      <c r="E7" s="6">
        <v>47.7</v>
      </c>
      <c r="F7" s="4" t="s">
        <v>0</v>
      </c>
      <c r="G7" s="4" t="s">
        <v>28</v>
      </c>
      <c r="H7" s="4" t="s">
        <v>0</v>
      </c>
      <c r="I7" s="17" t="s">
        <v>324</v>
      </c>
      <c r="J7" s="4" t="s">
        <v>306</v>
      </c>
      <c r="K7" s="4">
        <v>2</v>
      </c>
      <c r="L7" s="3">
        <v>1.01</v>
      </c>
      <c r="M7" s="19">
        <v>24.1</v>
      </c>
      <c r="N7" s="3">
        <v>1.3140000000000001</v>
      </c>
      <c r="O7" s="4" t="s">
        <v>45</v>
      </c>
      <c r="P7" s="4">
        <v>1.363636364</v>
      </c>
      <c r="Q7" s="3">
        <v>1515</v>
      </c>
      <c r="R7" s="2" t="s">
        <v>190</v>
      </c>
      <c r="S7" s="2" t="s">
        <v>145</v>
      </c>
      <c r="T7" s="3" t="s">
        <v>145</v>
      </c>
      <c r="U7" s="3" t="s">
        <v>292</v>
      </c>
      <c r="V7" s="4" t="s">
        <v>207</v>
      </c>
      <c r="W7" s="4" t="s">
        <v>207</v>
      </c>
      <c r="X7" s="4">
        <v>1.415</v>
      </c>
      <c r="Y7" s="4" t="s">
        <v>145</v>
      </c>
      <c r="Z7" s="4" t="s">
        <v>0</v>
      </c>
      <c r="AA7" s="4" t="s">
        <v>273</v>
      </c>
      <c r="AB7" s="4">
        <v>77</v>
      </c>
      <c r="AC7" s="3">
        <v>900</v>
      </c>
      <c r="AD7" s="4" t="s">
        <v>345</v>
      </c>
      <c r="AE7" s="7">
        <v>0</v>
      </c>
      <c r="AF7" s="7">
        <v>0</v>
      </c>
      <c r="AG7" s="4">
        <v>0</v>
      </c>
      <c r="AH7" s="4">
        <v>218</v>
      </c>
      <c r="AI7" s="4">
        <v>100</v>
      </c>
      <c r="AJ7" s="4" t="s">
        <v>64</v>
      </c>
      <c r="AK7" s="4" t="s">
        <v>0</v>
      </c>
      <c r="AL7" s="4" t="s">
        <v>145</v>
      </c>
      <c r="AM7" s="28" t="s">
        <v>387</v>
      </c>
      <c r="AN7" s="8">
        <v>0.26700000000000002</v>
      </c>
      <c r="AO7" s="4">
        <v>3.5339999999999998E-3</v>
      </c>
    </row>
    <row r="8" spans="1:41" x14ac:dyDescent="0.2">
      <c r="A8" s="4" t="s">
        <v>4</v>
      </c>
      <c r="B8" s="4" t="s">
        <v>154</v>
      </c>
      <c r="C8" s="6">
        <v>6.8</v>
      </c>
      <c r="D8" s="6">
        <v>36.4</v>
      </c>
      <c r="E8" s="6">
        <v>47.7</v>
      </c>
      <c r="F8" s="4" t="s">
        <v>0</v>
      </c>
      <c r="G8" s="4" t="s">
        <v>28</v>
      </c>
      <c r="H8" s="4" t="s">
        <v>172</v>
      </c>
      <c r="I8" s="17" t="s">
        <v>324</v>
      </c>
      <c r="J8" s="5" t="s">
        <v>15</v>
      </c>
      <c r="K8" s="4">
        <v>1</v>
      </c>
      <c r="L8" s="3">
        <v>0.99</v>
      </c>
      <c r="M8" s="19">
        <v>16.8</v>
      </c>
      <c r="N8" s="3">
        <v>1.3140000000000001</v>
      </c>
      <c r="O8" s="4" t="s">
        <v>45</v>
      </c>
      <c r="P8" s="4">
        <v>1.1478260870000001</v>
      </c>
      <c r="Q8" s="3">
        <v>1515</v>
      </c>
      <c r="R8" s="2" t="s">
        <v>190</v>
      </c>
      <c r="S8" s="2" t="s">
        <v>145</v>
      </c>
      <c r="T8" s="3" t="s">
        <v>145</v>
      </c>
      <c r="U8" s="3" t="s">
        <v>292</v>
      </c>
      <c r="V8" s="4" t="s">
        <v>208</v>
      </c>
      <c r="W8" s="4" t="s">
        <v>208</v>
      </c>
      <c r="X8" s="4">
        <v>1.59</v>
      </c>
      <c r="Y8" s="4" t="s">
        <v>145</v>
      </c>
      <c r="Z8" s="4" t="s">
        <v>0</v>
      </c>
      <c r="AA8" s="4" t="s">
        <v>273</v>
      </c>
      <c r="AB8" s="4">
        <v>77</v>
      </c>
      <c r="AC8" s="3">
        <v>900</v>
      </c>
      <c r="AD8" s="4" t="s">
        <v>345</v>
      </c>
      <c r="AE8" s="7">
        <v>0</v>
      </c>
      <c r="AF8" s="7">
        <v>0</v>
      </c>
      <c r="AG8" s="4">
        <v>0</v>
      </c>
      <c r="AH8" s="4">
        <v>258</v>
      </c>
      <c r="AI8" s="4">
        <v>100</v>
      </c>
      <c r="AJ8" s="4" t="s">
        <v>64</v>
      </c>
      <c r="AK8" s="4" t="s">
        <v>0</v>
      </c>
      <c r="AL8" s="4" t="s">
        <v>145</v>
      </c>
      <c r="AM8" s="28" t="s">
        <v>387</v>
      </c>
      <c r="AN8" s="8">
        <v>0.19700000000000001</v>
      </c>
      <c r="AO8" s="4">
        <v>3.3939999999999999E-3</v>
      </c>
    </row>
    <row r="9" spans="1:41" x14ac:dyDescent="0.2">
      <c r="A9" s="4" t="s">
        <v>16</v>
      </c>
      <c r="B9" s="4" t="s">
        <v>154</v>
      </c>
      <c r="C9" s="6">
        <v>6.87</v>
      </c>
      <c r="D9" s="6">
        <v>36.4</v>
      </c>
      <c r="E9" s="6">
        <v>47.7</v>
      </c>
      <c r="F9" s="4" t="s">
        <v>0</v>
      </c>
      <c r="G9" s="4" t="s">
        <v>44</v>
      </c>
      <c r="H9" s="4" t="s">
        <v>0</v>
      </c>
      <c r="I9" s="17" t="s">
        <v>325</v>
      </c>
      <c r="J9" s="4" t="s">
        <v>308</v>
      </c>
      <c r="K9" s="4">
        <v>2</v>
      </c>
      <c r="L9" s="3">
        <v>0.71499999999999997</v>
      </c>
      <c r="M9" s="19">
        <v>24.2</v>
      </c>
      <c r="N9" s="3">
        <v>0.85899999999999999</v>
      </c>
      <c r="O9" s="4" t="s">
        <v>11</v>
      </c>
      <c r="P9" s="4">
        <v>2.5666666669999998</v>
      </c>
      <c r="Q9" s="3">
        <v>1500</v>
      </c>
      <c r="R9" s="2" t="s">
        <v>190</v>
      </c>
      <c r="S9" s="2" t="s">
        <v>145</v>
      </c>
      <c r="T9" s="3" t="s">
        <v>145</v>
      </c>
      <c r="U9" s="3" t="s">
        <v>292</v>
      </c>
      <c r="V9" s="4" t="s">
        <v>209</v>
      </c>
      <c r="W9" s="5" t="s">
        <v>210</v>
      </c>
      <c r="X9" s="4">
        <v>4.6150000000000002</v>
      </c>
      <c r="Y9" s="4" t="s">
        <v>145</v>
      </c>
      <c r="Z9" s="4" t="s">
        <v>0</v>
      </c>
      <c r="AA9" s="4" t="s">
        <v>272</v>
      </c>
      <c r="AB9" s="4">
        <v>1</v>
      </c>
      <c r="AC9" s="3">
        <v>900</v>
      </c>
      <c r="AD9" s="4" t="s">
        <v>346</v>
      </c>
      <c r="AE9" s="7">
        <v>11</v>
      </c>
      <c r="AF9" s="7">
        <v>3</v>
      </c>
      <c r="AG9" s="4">
        <v>0</v>
      </c>
      <c r="AH9" s="4">
        <v>13</v>
      </c>
      <c r="AI9" s="4">
        <v>100</v>
      </c>
      <c r="AJ9" s="4" t="s">
        <v>64</v>
      </c>
      <c r="AK9" s="4" t="s">
        <v>0</v>
      </c>
      <c r="AL9" s="4" t="s">
        <v>145</v>
      </c>
      <c r="AM9" s="28" t="s">
        <v>387</v>
      </c>
      <c r="AN9" s="8">
        <v>0.26600000000000001</v>
      </c>
      <c r="AO9" s="4">
        <v>3.532E-3</v>
      </c>
    </row>
    <row r="10" spans="1:41" x14ac:dyDescent="0.2">
      <c r="A10" s="4" t="s">
        <v>16</v>
      </c>
      <c r="B10" s="4" t="s">
        <v>154</v>
      </c>
      <c r="C10" s="6">
        <v>6.87</v>
      </c>
      <c r="D10" s="6">
        <v>36.4</v>
      </c>
      <c r="E10" s="6">
        <v>47.7</v>
      </c>
      <c r="F10" s="4" t="s">
        <v>0</v>
      </c>
      <c r="G10" s="4" t="s">
        <v>50</v>
      </c>
      <c r="H10" s="4" t="s">
        <v>0</v>
      </c>
      <c r="I10" s="17" t="s">
        <v>326</v>
      </c>
      <c r="J10" s="4" t="s">
        <v>29</v>
      </c>
      <c r="K10" s="4">
        <v>3</v>
      </c>
      <c r="L10" s="3">
        <v>0.91</v>
      </c>
      <c r="M10" s="19">
        <v>20.3</v>
      </c>
      <c r="N10" s="3">
        <v>0.85899999999999999</v>
      </c>
      <c r="O10" s="4" t="s">
        <v>11</v>
      </c>
      <c r="P10" s="4">
        <v>2.3684210530000001</v>
      </c>
      <c r="Q10" s="3">
        <v>1500</v>
      </c>
      <c r="R10" s="2" t="s">
        <v>190</v>
      </c>
      <c r="S10" s="2" t="s">
        <v>145</v>
      </c>
      <c r="T10" s="3" t="s">
        <v>145</v>
      </c>
      <c r="U10" s="3" t="s">
        <v>292</v>
      </c>
      <c r="V10" s="4" t="s">
        <v>209</v>
      </c>
      <c r="W10" s="5" t="s">
        <v>210</v>
      </c>
      <c r="X10" s="4">
        <v>4.6150000000000002</v>
      </c>
      <c r="Y10" s="4" t="s">
        <v>145</v>
      </c>
      <c r="Z10" s="4" t="s">
        <v>0</v>
      </c>
      <c r="AA10" s="4" t="s">
        <v>272</v>
      </c>
      <c r="AB10" s="4">
        <v>117</v>
      </c>
      <c r="AC10" s="3">
        <v>900</v>
      </c>
      <c r="AD10" s="4" t="s">
        <v>346</v>
      </c>
      <c r="AE10" s="7">
        <v>11</v>
      </c>
      <c r="AF10" s="7">
        <v>3</v>
      </c>
      <c r="AG10" s="4">
        <v>0</v>
      </c>
      <c r="AH10" s="4">
        <v>27</v>
      </c>
      <c r="AI10" s="4">
        <v>200</v>
      </c>
      <c r="AJ10" s="4" t="s">
        <v>64</v>
      </c>
      <c r="AK10" s="4" t="s">
        <v>0</v>
      </c>
      <c r="AL10" s="4" t="s">
        <v>145</v>
      </c>
      <c r="AM10" s="28" t="s">
        <v>387</v>
      </c>
      <c r="AN10" s="8">
        <v>0.28599999999999998</v>
      </c>
      <c r="AO10" s="4">
        <v>3.5720000000000001E-3</v>
      </c>
    </row>
    <row r="11" spans="1:41" x14ac:dyDescent="0.2">
      <c r="A11" s="4" t="s">
        <v>16</v>
      </c>
      <c r="B11" s="4" t="s">
        <v>154</v>
      </c>
      <c r="C11" s="6">
        <v>6.87</v>
      </c>
      <c r="D11" s="6">
        <v>36.4</v>
      </c>
      <c r="E11" s="6">
        <v>47.7</v>
      </c>
      <c r="F11" s="4" t="s">
        <v>0</v>
      </c>
      <c r="G11" s="4" t="s">
        <v>28</v>
      </c>
      <c r="H11" s="4" t="s">
        <v>173</v>
      </c>
      <c r="I11" s="17" t="s">
        <v>324</v>
      </c>
      <c r="J11" s="5" t="s">
        <v>15</v>
      </c>
      <c r="K11" s="4">
        <v>3</v>
      </c>
      <c r="L11" s="3">
        <v>0.84499999999999997</v>
      </c>
      <c r="M11" s="19">
        <v>19.7</v>
      </c>
      <c r="N11" s="3">
        <v>1.3140000000000001</v>
      </c>
      <c r="O11" s="4" t="s">
        <v>11</v>
      </c>
      <c r="P11" s="4">
        <v>1.25</v>
      </c>
      <c r="Q11" s="3">
        <v>1515</v>
      </c>
      <c r="R11" s="2" t="s">
        <v>190</v>
      </c>
      <c r="S11" s="2" t="s">
        <v>145</v>
      </c>
      <c r="T11" s="3" t="s">
        <v>145</v>
      </c>
      <c r="U11" s="3" t="s">
        <v>292</v>
      </c>
      <c r="V11" s="4" t="s">
        <v>201</v>
      </c>
      <c r="W11" s="4" t="s">
        <v>201</v>
      </c>
      <c r="X11" s="4">
        <v>9.7189999999999994</v>
      </c>
      <c r="Y11" s="4" t="s">
        <v>145</v>
      </c>
      <c r="Z11" s="4" t="s">
        <v>0</v>
      </c>
      <c r="AA11" s="4" t="s">
        <v>272</v>
      </c>
      <c r="AB11" s="4">
        <v>41</v>
      </c>
      <c r="AC11" s="3">
        <v>900</v>
      </c>
      <c r="AD11" s="4" t="s">
        <v>342</v>
      </c>
      <c r="AE11" s="7">
        <v>0</v>
      </c>
      <c r="AF11" s="7">
        <v>0</v>
      </c>
      <c r="AG11" s="4">
        <v>0</v>
      </c>
      <c r="AH11" s="4">
        <v>181</v>
      </c>
      <c r="AI11" s="4">
        <v>200</v>
      </c>
      <c r="AJ11" s="4" t="s">
        <v>64</v>
      </c>
      <c r="AK11" s="4" t="s">
        <v>0</v>
      </c>
      <c r="AL11" s="4" t="s">
        <v>145</v>
      </c>
      <c r="AM11" s="28" t="s">
        <v>387</v>
      </c>
      <c r="AN11" s="8">
        <v>0.27700000000000002</v>
      </c>
      <c r="AO11" s="4">
        <v>3.5539999999999999E-3</v>
      </c>
    </row>
    <row r="12" spans="1:41" x14ac:dyDescent="0.2">
      <c r="A12" s="4" t="s">
        <v>16</v>
      </c>
      <c r="B12" s="4" t="s">
        <v>154</v>
      </c>
      <c r="C12" s="6">
        <v>6.87</v>
      </c>
      <c r="D12" s="6">
        <v>36.4</v>
      </c>
      <c r="E12" s="6">
        <v>47.7</v>
      </c>
      <c r="F12" s="4" t="s">
        <v>0</v>
      </c>
      <c r="G12" s="4" t="s">
        <v>28</v>
      </c>
      <c r="H12" s="4" t="s">
        <v>173</v>
      </c>
      <c r="I12" s="17" t="s">
        <v>324</v>
      </c>
      <c r="J12" s="5" t="s">
        <v>15</v>
      </c>
      <c r="K12" s="4">
        <v>2</v>
      </c>
      <c r="L12" s="3">
        <v>0.78</v>
      </c>
      <c r="M12" s="19">
        <v>24.8</v>
      </c>
      <c r="N12" s="3">
        <v>1.3140000000000001</v>
      </c>
      <c r="O12" s="4" t="s">
        <v>11</v>
      </c>
      <c r="P12" s="4">
        <v>1.5625</v>
      </c>
      <c r="Q12" s="3">
        <v>1475</v>
      </c>
      <c r="R12" s="2" t="s">
        <v>192</v>
      </c>
      <c r="S12" s="2" t="s">
        <v>145</v>
      </c>
      <c r="T12" s="3" t="s">
        <v>145</v>
      </c>
      <c r="U12" s="3" t="s">
        <v>292</v>
      </c>
      <c r="V12" s="4" t="s">
        <v>201</v>
      </c>
      <c r="W12" s="4" t="s">
        <v>201</v>
      </c>
      <c r="X12" s="4">
        <v>9.7010000000000005</v>
      </c>
      <c r="Y12" s="4" t="s">
        <v>145</v>
      </c>
      <c r="Z12" s="4" t="s">
        <v>0</v>
      </c>
      <c r="AA12" s="4" t="s">
        <v>272</v>
      </c>
      <c r="AB12" s="4">
        <v>41</v>
      </c>
      <c r="AC12" s="3">
        <v>900</v>
      </c>
      <c r="AD12" s="4" t="s">
        <v>342</v>
      </c>
      <c r="AE12" s="7">
        <v>0</v>
      </c>
      <c r="AF12" s="7">
        <v>0</v>
      </c>
      <c r="AG12" s="4">
        <v>0</v>
      </c>
      <c r="AH12" s="4">
        <v>183</v>
      </c>
      <c r="AI12" s="4">
        <v>200</v>
      </c>
      <c r="AJ12" s="4" t="s">
        <v>64</v>
      </c>
      <c r="AK12" s="4" t="s">
        <v>0</v>
      </c>
      <c r="AL12" s="4" t="s">
        <v>145</v>
      </c>
      <c r="AM12" s="28" t="s">
        <v>387</v>
      </c>
      <c r="AN12" s="8">
        <v>0.218</v>
      </c>
      <c r="AO12" s="4">
        <v>3.4359999999999998E-3</v>
      </c>
    </row>
    <row r="13" spans="1:41" x14ac:dyDescent="0.2">
      <c r="A13" s="4" t="s">
        <v>16</v>
      </c>
      <c r="B13" s="4" t="s">
        <v>154</v>
      </c>
      <c r="C13" s="6">
        <v>6.87</v>
      </c>
      <c r="D13" s="6">
        <v>36.4</v>
      </c>
      <c r="E13" s="6">
        <v>47.7</v>
      </c>
      <c r="F13" s="4" t="s">
        <v>0</v>
      </c>
      <c r="G13" s="4" t="s">
        <v>50</v>
      </c>
      <c r="H13" s="4" t="s">
        <v>0</v>
      </c>
      <c r="I13" s="17" t="s">
        <v>327</v>
      </c>
      <c r="J13" s="5" t="s">
        <v>310</v>
      </c>
      <c r="K13" s="4">
        <v>2</v>
      </c>
      <c r="L13" s="3">
        <v>0.69</v>
      </c>
      <c r="M13" s="19">
        <v>26.4</v>
      </c>
      <c r="N13" s="3">
        <v>0.85899999999999999</v>
      </c>
      <c r="O13" s="4" t="s">
        <v>11</v>
      </c>
      <c r="P13" s="4">
        <v>1.523809524</v>
      </c>
      <c r="Q13" s="3">
        <v>1500</v>
      </c>
      <c r="R13" s="2" t="s">
        <v>190</v>
      </c>
      <c r="S13" s="2" t="s">
        <v>145</v>
      </c>
      <c r="T13" s="3" t="s">
        <v>145</v>
      </c>
      <c r="U13" s="3" t="s">
        <v>292</v>
      </c>
      <c r="V13" s="4" t="s">
        <v>211</v>
      </c>
      <c r="W13" s="4" t="s">
        <v>211</v>
      </c>
      <c r="X13" s="4">
        <v>3.4910000000000001</v>
      </c>
      <c r="Y13" s="4" t="s">
        <v>145</v>
      </c>
      <c r="Z13" s="4" t="s">
        <v>0</v>
      </c>
      <c r="AA13" s="4" t="s">
        <v>272</v>
      </c>
      <c r="AB13" s="4">
        <v>41</v>
      </c>
      <c r="AC13" s="3">
        <v>900</v>
      </c>
      <c r="AD13" s="4" t="s">
        <v>348</v>
      </c>
      <c r="AE13" s="7">
        <v>4</v>
      </c>
      <c r="AF13" s="7">
        <v>0</v>
      </c>
      <c r="AG13" s="4">
        <v>0</v>
      </c>
      <c r="AH13" s="4">
        <v>19</v>
      </c>
      <c r="AI13" s="4">
        <v>200</v>
      </c>
      <c r="AJ13" s="4" t="s">
        <v>46</v>
      </c>
      <c r="AK13" s="4" t="s">
        <v>0</v>
      </c>
      <c r="AL13" s="4" t="s">
        <v>145</v>
      </c>
      <c r="AM13" s="28" t="s">
        <v>387</v>
      </c>
      <c r="AN13" s="8">
        <v>0.32</v>
      </c>
      <c r="AO13" s="4">
        <v>3.64E-3</v>
      </c>
    </row>
    <row r="14" spans="1:41" x14ac:dyDescent="0.2">
      <c r="A14" s="4" t="s">
        <v>16</v>
      </c>
      <c r="B14" s="4" t="s">
        <v>154</v>
      </c>
      <c r="C14" s="6">
        <v>6.87</v>
      </c>
      <c r="D14" s="6">
        <v>36.4</v>
      </c>
      <c r="E14" s="6">
        <v>47.7</v>
      </c>
      <c r="F14" s="4" t="s">
        <v>0</v>
      </c>
      <c r="G14" s="4" t="s">
        <v>50</v>
      </c>
      <c r="H14" s="4" t="s">
        <v>0</v>
      </c>
      <c r="I14" s="17" t="s">
        <v>325</v>
      </c>
      <c r="J14" s="4" t="s">
        <v>309</v>
      </c>
      <c r="K14" s="4">
        <v>1</v>
      </c>
      <c r="L14" s="3">
        <v>0.85</v>
      </c>
      <c r="M14" s="19">
        <v>17.5</v>
      </c>
      <c r="N14" s="3">
        <v>0.85899999999999999</v>
      </c>
      <c r="O14" s="4" t="s">
        <v>11</v>
      </c>
      <c r="P14" s="4">
        <v>1.564516129</v>
      </c>
      <c r="Q14" s="3">
        <v>1500</v>
      </c>
      <c r="R14" s="2" t="s">
        <v>190</v>
      </c>
      <c r="S14" s="2" t="s">
        <v>145</v>
      </c>
      <c r="T14" s="3" t="s">
        <v>145</v>
      </c>
      <c r="U14" s="3" t="s">
        <v>292</v>
      </c>
      <c r="V14" s="4" t="s">
        <v>211</v>
      </c>
      <c r="W14" s="4" t="s">
        <v>211</v>
      </c>
      <c r="X14" s="4">
        <v>3.4910000000000001</v>
      </c>
      <c r="Y14" s="4" t="s">
        <v>145</v>
      </c>
      <c r="Z14" s="4" t="s">
        <v>0</v>
      </c>
      <c r="AA14" s="4" t="s">
        <v>272</v>
      </c>
      <c r="AB14" s="4">
        <v>1</v>
      </c>
      <c r="AC14" s="3">
        <v>900</v>
      </c>
      <c r="AD14" s="4" t="s">
        <v>348</v>
      </c>
      <c r="AE14" s="7">
        <v>4</v>
      </c>
      <c r="AF14" s="7">
        <v>0</v>
      </c>
      <c r="AG14" s="4">
        <v>0</v>
      </c>
      <c r="AH14" s="4">
        <v>19</v>
      </c>
      <c r="AI14" s="4">
        <v>200</v>
      </c>
      <c r="AJ14" s="4" t="s">
        <v>64</v>
      </c>
      <c r="AK14" s="4" t="s">
        <v>0</v>
      </c>
      <c r="AL14" s="4" t="s">
        <v>145</v>
      </c>
      <c r="AM14" s="28" t="s">
        <v>387</v>
      </c>
      <c r="AN14" s="8">
        <v>0.25800000000000001</v>
      </c>
      <c r="AO14" s="4">
        <v>3.516E-3</v>
      </c>
    </row>
    <row r="15" spans="1:41" x14ac:dyDescent="0.2">
      <c r="A15" s="4" t="s">
        <v>16</v>
      </c>
      <c r="B15" s="4" t="s">
        <v>154</v>
      </c>
      <c r="C15" s="6">
        <v>6.87</v>
      </c>
      <c r="D15" s="6">
        <v>36.4</v>
      </c>
      <c r="E15" s="6">
        <v>47.7</v>
      </c>
      <c r="F15" s="4" t="s">
        <v>0</v>
      </c>
      <c r="G15" s="4" t="s">
        <v>50</v>
      </c>
      <c r="H15" s="4" t="s">
        <v>174</v>
      </c>
      <c r="I15" s="17" t="s">
        <v>324</v>
      </c>
      <c r="J15" s="5" t="s">
        <v>15</v>
      </c>
      <c r="K15" s="4">
        <v>6</v>
      </c>
      <c r="L15" s="3">
        <v>1.01</v>
      </c>
      <c r="M15" s="19">
        <v>6.5</v>
      </c>
      <c r="N15" s="3">
        <v>0.85899999999999999</v>
      </c>
      <c r="O15" s="4" t="s">
        <v>11</v>
      </c>
      <c r="P15" s="4">
        <v>1.6666666670000001</v>
      </c>
      <c r="Q15" s="3">
        <v>1500</v>
      </c>
      <c r="R15" s="2" t="s">
        <v>190</v>
      </c>
      <c r="S15" s="2" t="s">
        <v>145</v>
      </c>
      <c r="T15" s="3" t="s">
        <v>145</v>
      </c>
      <c r="U15" s="3" t="s">
        <v>292</v>
      </c>
      <c r="V15" s="4" t="s">
        <v>211</v>
      </c>
      <c r="W15" s="4" t="s">
        <v>211</v>
      </c>
      <c r="X15" s="4">
        <v>3.4910000000000001</v>
      </c>
      <c r="Y15" s="4" t="s">
        <v>145</v>
      </c>
      <c r="Z15" s="4" t="s">
        <v>0</v>
      </c>
      <c r="AA15" s="4" t="s">
        <v>272</v>
      </c>
      <c r="AB15" s="4">
        <v>222</v>
      </c>
      <c r="AC15" s="3">
        <v>900</v>
      </c>
      <c r="AD15" s="4" t="s">
        <v>349</v>
      </c>
      <c r="AE15" s="7">
        <v>4</v>
      </c>
      <c r="AF15" s="7">
        <v>0</v>
      </c>
      <c r="AG15" s="4">
        <v>0</v>
      </c>
      <c r="AH15" s="4">
        <v>23</v>
      </c>
      <c r="AI15" s="4">
        <v>200</v>
      </c>
      <c r="AJ15" s="4" t="s">
        <v>64</v>
      </c>
      <c r="AK15" s="4" t="s">
        <v>0</v>
      </c>
      <c r="AL15" s="4" t="s">
        <v>145</v>
      </c>
      <c r="AM15" s="28" t="s">
        <v>386</v>
      </c>
      <c r="AN15" s="8">
        <v>0.27800000000000002</v>
      </c>
      <c r="AO15" s="4">
        <v>3.5560000000000001E-3</v>
      </c>
    </row>
    <row r="16" spans="1:41" x14ac:dyDescent="0.2">
      <c r="A16" s="4" t="s">
        <v>16</v>
      </c>
      <c r="B16" s="4" t="s">
        <v>154</v>
      </c>
      <c r="C16" s="6">
        <v>6.87</v>
      </c>
      <c r="D16" s="6">
        <v>36.4</v>
      </c>
      <c r="E16" s="6">
        <v>47.7</v>
      </c>
      <c r="F16" s="4" t="s">
        <v>0</v>
      </c>
      <c r="G16" s="4" t="s">
        <v>28</v>
      </c>
      <c r="H16" s="4" t="s">
        <v>173</v>
      </c>
      <c r="I16" s="17" t="s">
        <v>324</v>
      </c>
      <c r="J16" s="5" t="s">
        <v>15</v>
      </c>
      <c r="K16" s="4">
        <v>5</v>
      </c>
      <c r="L16" s="3">
        <v>0.755</v>
      </c>
      <c r="M16" s="19">
        <v>3.6</v>
      </c>
      <c r="N16" s="3">
        <v>1.3140000000000001</v>
      </c>
      <c r="O16" s="4" t="s">
        <v>11</v>
      </c>
      <c r="P16" s="4">
        <v>1.387096774</v>
      </c>
      <c r="Q16" s="3">
        <v>1475</v>
      </c>
      <c r="R16" s="2" t="s">
        <v>192</v>
      </c>
      <c r="S16" s="2" t="s">
        <v>145</v>
      </c>
      <c r="T16" s="3" t="s">
        <v>145</v>
      </c>
      <c r="U16" s="3" t="s">
        <v>292</v>
      </c>
      <c r="V16" s="4" t="s">
        <v>201</v>
      </c>
      <c r="W16" s="4" t="s">
        <v>201</v>
      </c>
      <c r="X16" s="4">
        <v>9.7010000000000005</v>
      </c>
      <c r="Y16" s="4" t="s">
        <v>145</v>
      </c>
      <c r="Z16" s="4" t="s">
        <v>0</v>
      </c>
      <c r="AA16" s="4" t="s">
        <v>272</v>
      </c>
      <c r="AB16" s="4">
        <v>222</v>
      </c>
      <c r="AC16" s="3">
        <v>900</v>
      </c>
      <c r="AD16" s="4" t="s">
        <v>349</v>
      </c>
      <c r="AE16" s="7">
        <v>0</v>
      </c>
      <c r="AF16" s="7">
        <v>0</v>
      </c>
      <c r="AG16" s="4">
        <v>0</v>
      </c>
      <c r="AH16" s="4">
        <v>191</v>
      </c>
      <c r="AI16" s="4">
        <v>200</v>
      </c>
      <c r="AJ16" s="4" t="s">
        <v>46</v>
      </c>
      <c r="AK16" s="4" t="s">
        <v>0</v>
      </c>
      <c r="AL16" s="4" t="s">
        <v>145</v>
      </c>
      <c r="AM16" s="28" t="s">
        <v>386</v>
      </c>
      <c r="AN16" s="8">
        <v>0.161</v>
      </c>
      <c r="AO16" s="4">
        <v>3.3219999999999999E-3</v>
      </c>
    </row>
    <row r="17" spans="1:41" x14ac:dyDescent="0.2">
      <c r="A17" s="4" t="s">
        <v>16</v>
      </c>
      <c r="B17" s="4" t="s">
        <v>154</v>
      </c>
      <c r="C17" s="6">
        <v>6.87</v>
      </c>
      <c r="D17" s="6">
        <v>36.4</v>
      </c>
      <c r="E17" s="6">
        <v>47.7</v>
      </c>
      <c r="F17" s="4" t="s">
        <v>0</v>
      </c>
      <c r="G17" s="4" t="s">
        <v>50</v>
      </c>
      <c r="H17" s="4" t="s">
        <v>0</v>
      </c>
      <c r="I17" s="17" t="s">
        <v>324</v>
      </c>
      <c r="J17" s="4" t="s">
        <v>312</v>
      </c>
      <c r="K17" s="4">
        <v>4</v>
      </c>
      <c r="L17" s="3">
        <v>1.0149999999999999</v>
      </c>
      <c r="M17" s="19">
        <v>35.299999999999997</v>
      </c>
      <c r="N17" s="3">
        <v>0.85899999999999999</v>
      </c>
      <c r="O17" s="4" t="s">
        <v>11</v>
      </c>
      <c r="P17" s="4">
        <v>1.836065574</v>
      </c>
      <c r="Q17" s="3">
        <v>1500</v>
      </c>
      <c r="R17" s="2" t="s">
        <v>190</v>
      </c>
      <c r="S17" s="2" t="s">
        <v>145</v>
      </c>
      <c r="T17" s="3" t="s">
        <v>145</v>
      </c>
      <c r="U17" s="3" t="s">
        <v>292</v>
      </c>
      <c r="V17" s="4" t="s">
        <v>211</v>
      </c>
      <c r="W17" s="4" t="s">
        <v>211</v>
      </c>
      <c r="X17" s="4">
        <v>3.4910000000000001</v>
      </c>
      <c r="Y17" s="4" t="s">
        <v>145</v>
      </c>
      <c r="Z17" s="4" t="s">
        <v>0</v>
      </c>
      <c r="AA17" s="4" t="s">
        <v>273</v>
      </c>
      <c r="AB17" s="4">
        <v>1</v>
      </c>
      <c r="AC17" s="3">
        <v>900</v>
      </c>
      <c r="AD17" s="4" t="s">
        <v>350</v>
      </c>
      <c r="AE17" s="7">
        <v>4</v>
      </c>
      <c r="AF17" s="7">
        <v>0</v>
      </c>
      <c r="AG17" s="4">
        <v>0</v>
      </c>
      <c r="AH17" s="4">
        <v>25</v>
      </c>
      <c r="AI17" s="4">
        <v>200</v>
      </c>
      <c r="AJ17" s="4" t="s">
        <v>46</v>
      </c>
      <c r="AK17" s="4" t="s">
        <v>0</v>
      </c>
      <c r="AL17" s="4" t="s">
        <v>145</v>
      </c>
      <c r="AM17" s="28" t="s">
        <v>387</v>
      </c>
      <c r="AN17" s="8">
        <v>0.33</v>
      </c>
      <c r="AO17" s="4">
        <v>3.6600000000000001E-3</v>
      </c>
    </row>
    <row r="18" spans="1:41" x14ac:dyDescent="0.2">
      <c r="A18" s="4" t="s">
        <v>16</v>
      </c>
      <c r="B18" s="4" t="s">
        <v>154</v>
      </c>
      <c r="C18" s="6">
        <v>6.87</v>
      </c>
      <c r="D18" s="6">
        <v>36.4</v>
      </c>
      <c r="E18" s="6">
        <v>47.7</v>
      </c>
      <c r="F18" s="4" t="s">
        <v>0</v>
      </c>
      <c r="G18" s="4" t="s">
        <v>50</v>
      </c>
      <c r="H18" s="4" t="s">
        <v>0</v>
      </c>
      <c r="I18" s="17" t="s">
        <v>324</v>
      </c>
      <c r="J18" s="4" t="s">
        <v>314</v>
      </c>
      <c r="K18" s="4">
        <v>5</v>
      </c>
      <c r="L18" s="3">
        <v>1.0149999999999999</v>
      </c>
      <c r="M18" s="19">
        <v>25.9</v>
      </c>
      <c r="N18" s="3">
        <v>0.85899999999999999</v>
      </c>
      <c r="O18" s="4" t="s">
        <v>11</v>
      </c>
      <c r="P18" s="4">
        <v>1.4852941180000001</v>
      </c>
      <c r="Q18" s="3">
        <v>1500</v>
      </c>
      <c r="R18" s="2" t="s">
        <v>190</v>
      </c>
      <c r="S18" s="2" t="s">
        <v>145</v>
      </c>
      <c r="T18" s="3" t="s">
        <v>145</v>
      </c>
      <c r="U18" s="3" t="s">
        <v>292</v>
      </c>
      <c r="V18" s="4" t="s">
        <v>211</v>
      </c>
      <c r="W18" s="4" t="s">
        <v>211</v>
      </c>
      <c r="X18" s="4">
        <v>3.4910000000000001</v>
      </c>
      <c r="Y18" s="4" t="s">
        <v>145</v>
      </c>
      <c r="Z18" s="4" t="s">
        <v>0</v>
      </c>
      <c r="AA18" s="4" t="s">
        <v>273</v>
      </c>
      <c r="AB18" s="4">
        <v>1</v>
      </c>
      <c r="AC18" s="3">
        <v>900</v>
      </c>
      <c r="AD18" s="4" t="s">
        <v>350</v>
      </c>
      <c r="AE18" s="7">
        <v>4</v>
      </c>
      <c r="AF18" s="7">
        <v>0</v>
      </c>
      <c r="AG18" s="4">
        <v>0</v>
      </c>
      <c r="AH18" s="4">
        <v>26</v>
      </c>
      <c r="AI18" s="4">
        <v>200</v>
      </c>
      <c r="AJ18" s="4" t="s">
        <v>64</v>
      </c>
      <c r="AK18" s="4" t="s">
        <v>0</v>
      </c>
      <c r="AL18" s="4" t="s">
        <v>145</v>
      </c>
      <c r="AM18" s="28" t="s">
        <v>387</v>
      </c>
      <c r="AN18" s="8">
        <v>0.248</v>
      </c>
      <c r="AO18" s="4">
        <v>3.496E-3</v>
      </c>
    </row>
    <row r="19" spans="1:41" x14ac:dyDescent="0.2">
      <c r="A19" s="4" t="s">
        <v>16</v>
      </c>
      <c r="B19" s="4" t="s">
        <v>154</v>
      </c>
      <c r="C19" s="6">
        <v>6.87</v>
      </c>
      <c r="D19" s="6">
        <v>36.4</v>
      </c>
      <c r="E19" s="6">
        <v>47.7</v>
      </c>
      <c r="F19" s="4" t="s">
        <v>0</v>
      </c>
      <c r="G19" s="4" t="s">
        <v>50</v>
      </c>
      <c r="H19" s="4" t="s">
        <v>151</v>
      </c>
      <c r="I19" s="17" t="s">
        <v>325</v>
      </c>
      <c r="J19" s="4" t="s">
        <v>308</v>
      </c>
      <c r="K19" s="4">
        <v>9</v>
      </c>
      <c r="L19" s="3">
        <v>0.83</v>
      </c>
      <c r="M19" s="19">
        <v>17</v>
      </c>
      <c r="N19" s="3">
        <v>0.85899999999999999</v>
      </c>
      <c r="O19" s="4" t="s">
        <v>11</v>
      </c>
      <c r="P19" s="4">
        <v>2.5438596489999998</v>
      </c>
      <c r="Q19" s="3">
        <v>1500</v>
      </c>
      <c r="R19" s="2" t="s">
        <v>190</v>
      </c>
      <c r="S19" s="2" t="s">
        <v>145</v>
      </c>
      <c r="T19" s="3" t="s">
        <v>145</v>
      </c>
      <c r="U19" s="3" t="s">
        <v>292</v>
      </c>
      <c r="V19" s="4" t="s">
        <v>209</v>
      </c>
      <c r="W19" s="5" t="s">
        <v>210</v>
      </c>
      <c r="X19" s="4">
        <v>4.6150000000000002</v>
      </c>
      <c r="Y19" s="4" t="s">
        <v>145</v>
      </c>
      <c r="Z19" s="4" t="s">
        <v>0</v>
      </c>
      <c r="AA19" s="4" t="s">
        <v>272</v>
      </c>
      <c r="AB19" s="4">
        <v>41</v>
      </c>
      <c r="AC19" s="3">
        <v>900</v>
      </c>
      <c r="AD19" s="4" t="s">
        <v>351</v>
      </c>
      <c r="AE19" s="7">
        <v>11</v>
      </c>
      <c r="AF19" s="7">
        <v>3</v>
      </c>
      <c r="AG19" s="4">
        <v>0</v>
      </c>
      <c r="AH19" s="4">
        <v>57</v>
      </c>
      <c r="AI19" s="4">
        <v>200</v>
      </c>
      <c r="AJ19" s="4" t="s">
        <v>64</v>
      </c>
      <c r="AK19" s="4" t="s">
        <v>0</v>
      </c>
      <c r="AL19" s="4" t="s">
        <v>145</v>
      </c>
      <c r="AM19" s="28" t="s">
        <v>387</v>
      </c>
      <c r="AN19" s="8">
        <v>0.28799999999999998</v>
      </c>
      <c r="AO19" s="4">
        <v>3.5760000000000002E-3</v>
      </c>
    </row>
    <row r="20" spans="1:41" x14ac:dyDescent="0.2">
      <c r="A20" s="4" t="s">
        <v>16</v>
      </c>
      <c r="B20" s="4" t="s">
        <v>154</v>
      </c>
      <c r="C20" s="6">
        <v>6.87</v>
      </c>
      <c r="D20" s="6">
        <v>36.4</v>
      </c>
      <c r="E20" s="6">
        <v>47.7</v>
      </c>
      <c r="F20" s="4" t="s">
        <v>0</v>
      </c>
      <c r="G20" s="4" t="s">
        <v>50</v>
      </c>
      <c r="H20" s="4" t="s">
        <v>174</v>
      </c>
      <c r="I20" s="17" t="s">
        <v>325</v>
      </c>
      <c r="J20" s="4" t="s">
        <v>308</v>
      </c>
      <c r="K20" s="4">
        <v>9</v>
      </c>
      <c r="L20" s="3">
        <v>1.02</v>
      </c>
      <c r="M20" s="19">
        <v>21</v>
      </c>
      <c r="N20" s="3">
        <v>0.85899999999999999</v>
      </c>
      <c r="O20" s="4" t="s">
        <v>11</v>
      </c>
      <c r="P20" s="4">
        <v>1.8135593219999999</v>
      </c>
      <c r="Q20" s="3">
        <v>1500</v>
      </c>
      <c r="R20" s="2" t="s">
        <v>190</v>
      </c>
      <c r="S20" s="2" t="s">
        <v>145</v>
      </c>
      <c r="T20" s="3" t="s">
        <v>145</v>
      </c>
      <c r="U20" s="3" t="s">
        <v>292</v>
      </c>
      <c r="V20" s="4" t="s">
        <v>211</v>
      </c>
      <c r="W20" s="4" t="s">
        <v>211</v>
      </c>
      <c r="X20" s="4">
        <v>3.4910000000000001</v>
      </c>
      <c r="Y20" s="4" t="s">
        <v>145</v>
      </c>
      <c r="Z20" s="4" t="s">
        <v>0</v>
      </c>
      <c r="AA20" s="4" t="s">
        <v>272</v>
      </c>
      <c r="AB20" s="4">
        <v>51</v>
      </c>
      <c r="AC20" s="3">
        <v>900</v>
      </c>
      <c r="AD20" s="4" t="s">
        <v>351</v>
      </c>
      <c r="AE20" s="7">
        <v>4</v>
      </c>
      <c r="AF20" s="7">
        <v>0</v>
      </c>
      <c r="AG20" s="4">
        <v>0</v>
      </c>
      <c r="AH20" s="4">
        <v>28</v>
      </c>
      <c r="AI20" s="4">
        <v>200</v>
      </c>
      <c r="AJ20" s="4" t="s">
        <v>46</v>
      </c>
      <c r="AK20" s="4" t="s">
        <v>0</v>
      </c>
      <c r="AL20" s="4" t="s">
        <v>145</v>
      </c>
      <c r="AM20" s="28" t="s">
        <v>387</v>
      </c>
      <c r="AN20" s="8">
        <v>0.371</v>
      </c>
      <c r="AO20" s="4">
        <v>3.7420000000000001E-3</v>
      </c>
    </row>
    <row r="21" spans="1:41" x14ac:dyDescent="0.2">
      <c r="A21" s="4" t="s">
        <v>16</v>
      </c>
      <c r="B21" s="4" t="s">
        <v>154</v>
      </c>
      <c r="C21" s="6">
        <v>6.87</v>
      </c>
      <c r="D21" s="6">
        <v>36.4</v>
      </c>
      <c r="E21" s="6">
        <v>47.7</v>
      </c>
      <c r="F21" s="4" t="s">
        <v>0</v>
      </c>
      <c r="G21" s="4" t="s">
        <v>28</v>
      </c>
      <c r="H21" s="4" t="s">
        <v>171</v>
      </c>
      <c r="I21" s="17" t="s">
        <v>324</v>
      </c>
      <c r="J21" s="4" t="s">
        <v>304</v>
      </c>
      <c r="K21" s="4">
        <v>2</v>
      </c>
      <c r="L21" s="3">
        <v>0.8</v>
      </c>
      <c r="M21" s="19">
        <v>11.5</v>
      </c>
      <c r="N21" s="3">
        <v>1.3140000000000001</v>
      </c>
      <c r="O21" s="4" t="s">
        <v>11</v>
      </c>
      <c r="P21" s="4">
        <v>1.525641026</v>
      </c>
      <c r="Q21" s="3">
        <v>1515</v>
      </c>
      <c r="R21" s="2" t="s">
        <v>190</v>
      </c>
      <c r="S21" s="2" t="s">
        <v>145</v>
      </c>
      <c r="T21" s="3" t="s">
        <v>145</v>
      </c>
      <c r="U21" s="3" t="s">
        <v>292</v>
      </c>
      <c r="V21" s="4" t="s">
        <v>200</v>
      </c>
      <c r="W21" s="5" t="s">
        <v>201</v>
      </c>
      <c r="X21" s="4">
        <v>1.083</v>
      </c>
      <c r="Y21" s="4" t="s">
        <v>145</v>
      </c>
      <c r="Z21" s="4" t="s">
        <v>0</v>
      </c>
      <c r="AA21" s="4" t="s">
        <v>272</v>
      </c>
      <c r="AB21" s="4">
        <v>1</v>
      </c>
      <c r="AC21" s="3">
        <v>900</v>
      </c>
      <c r="AD21" s="4" t="s">
        <v>342</v>
      </c>
      <c r="AE21" s="7">
        <v>0</v>
      </c>
      <c r="AF21" s="7">
        <v>0</v>
      </c>
      <c r="AG21" s="4">
        <v>0</v>
      </c>
      <c r="AH21" s="4">
        <v>201</v>
      </c>
      <c r="AI21" s="4">
        <v>200</v>
      </c>
      <c r="AJ21" s="4" t="s">
        <v>46</v>
      </c>
      <c r="AK21" s="4" t="s">
        <v>0</v>
      </c>
      <c r="AL21" s="4" t="s">
        <v>145</v>
      </c>
      <c r="AM21" s="28" t="s">
        <v>387</v>
      </c>
      <c r="AN21" s="8">
        <v>0.33</v>
      </c>
      <c r="AO21" s="4">
        <v>3.6600000000000001E-3</v>
      </c>
    </row>
    <row r="22" spans="1:41" x14ac:dyDescent="0.2">
      <c r="A22" s="4" t="s">
        <v>4</v>
      </c>
      <c r="B22" s="4" t="s">
        <v>154</v>
      </c>
      <c r="C22" s="6">
        <v>6.8</v>
      </c>
      <c r="D22" s="6">
        <v>36.4</v>
      </c>
      <c r="E22" s="6">
        <v>47.7</v>
      </c>
      <c r="F22" s="4" t="s">
        <v>0</v>
      </c>
      <c r="G22" s="4" t="s">
        <v>28</v>
      </c>
      <c r="H22" s="4" t="s">
        <v>172</v>
      </c>
      <c r="I22" s="17" t="s">
        <v>325</v>
      </c>
      <c r="J22" s="4" t="s">
        <v>15</v>
      </c>
      <c r="K22" s="4">
        <v>4</v>
      </c>
      <c r="L22" s="3">
        <v>0.88500000000000001</v>
      </c>
      <c r="M22" s="19">
        <v>38.6</v>
      </c>
      <c r="N22" s="3">
        <v>1.3140000000000001</v>
      </c>
      <c r="O22" s="4" t="s">
        <v>11</v>
      </c>
      <c r="P22" s="4">
        <v>1.4456521739999999</v>
      </c>
      <c r="Q22" s="3">
        <v>1515</v>
      </c>
      <c r="R22" s="2" t="s">
        <v>190</v>
      </c>
      <c r="S22" s="2" t="s">
        <v>145</v>
      </c>
      <c r="T22" s="3" t="s">
        <v>145</v>
      </c>
      <c r="U22" s="3" t="s">
        <v>292</v>
      </c>
      <c r="V22" s="4" t="s">
        <v>202</v>
      </c>
      <c r="W22" s="4" t="s">
        <v>202</v>
      </c>
      <c r="X22" s="4">
        <v>0.70299999999999996</v>
      </c>
      <c r="Y22" s="4" t="s">
        <v>145</v>
      </c>
      <c r="Z22" s="4" t="s">
        <v>0</v>
      </c>
      <c r="AA22" s="4" t="s">
        <v>272</v>
      </c>
      <c r="AB22" s="4">
        <v>32</v>
      </c>
      <c r="AC22" s="3">
        <v>900</v>
      </c>
      <c r="AD22" s="4" t="s">
        <v>341</v>
      </c>
      <c r="AE22" s="7">
        <v>11</v>
      </c>
      <c r="AF22" s="7">
        <v>0</v>
      </c>
      <c r="AG22" s="4">
        <v>0</v>
      </c>
      <c r="AH22" s="4">
        <v>253</v>
      </c>
      <c r="AI22" s="4">
        <v>200</v>
      </c>
      <c r="AJ22" s="4" t="s">
        <v>64</v>
      </c>
      <c r="AK22" s="4" t="s">
        <v>0</v>
      </c>
      <c r="AL22" s="4" t="s">
        <v>145</v>
      </c>
      <c r="AM22" s="28" t="s">
        <v>386</v>
      </c>
      <c r="AN22" s="8">
        <v>0.26700000000000002</v>
      </c>
      <c r="AO22" s="4">
        <v>3.5339999999999998E-3</v>
      </c>
    </row>
    <row r="23" spans="1:41" x14ac:dyDescent="0.2">
      <c r="A23" s="4" t="s">
        <v>4</v>
      </c>
      <c r="B23" s="4" t="s">
        <v>154</v>
      </c>
      <c r="C23" s="6">
        <v>6.8</v>
      </c>
      <c r="D23" s="6">
        <v>36.4</v>
      </c>
      <c r="E23" s="6">
        <v>47.7</v>
      </c>
      <c r="F23" s="4" t="s">
        <v>0</v>
      </c>
      <c r="G23" s="4" t="s">
        <v>28</v>
      </c>
      <c r="H23" s="4" t="s">
        <v>172</v>
      </c>
      <c r="I23" s="17" t="s">
        <v>325</v>
      </c>
      <c r="J23" s="4" t="s">
        <v>308</v>
      </c>
      <c r="K23" s="4">
        <v>4</v>
      </c>
      <c r="L23" s="3">
        <v>1.1100000000000001</v>
      </c>
      <c r="M23" s="19">
        <v>16.7</v>
      </c>
      <c r="N23" s="3">
        <v>1.3140000000000001</v>
      </c>
      <c r="O23" s="4" t="s">
        <v>45</v>
      </c>
      <c r="P23" s="4">
        <v>1.1000000000000001</v>
      </c>
      <c r="Q23" s="3">
        <v>1515</v>
      </c>
      <c r="R23" s="2" t="s">
        <v>190</v>
      </c>
      <c r="S23" s="2" t="s">
        <v>145</v>
      </c>
      <c r="T23" s="3" t="s">
        <v>145</v>
      </c>
      <c r="U23" s="3" t="s">
        <v>292</v>
      </c>
      <c r="V23" s="4" t="s">
        <v>208</v>
      </c>
      <c r="W23" s="4" t="s">
        <v>208</v>
      </c>
      <c r="X23" s="4">
        <v>1.59</v>
      </c>
      <c r="Y23" s="4" t="s">
        <v>145</v>
      </c>
      <c r="Z23" s="4" t="s">
        <v>267</v>
      </c>
      <c r="AA23" s="4" t="s">
        <v>272</v>
      </c>
      <c r="AB23" s="4">
        <v>67</v>
      </c>
      <c r="AC23" s="3">
        <v>900</v>
      </c>
      <c r="AD23" s="4" t="s">
        <v>352</v>
      </c>
      <c r="AE23" s="7">
        <v>0</v>
      </c>
      <c r="AF23" s="7">
        <v>0</v>
      </c>
      <c r="AG23" s="4">
        <v>0</v>
      </c>
      <c r="AH23" s="4">
        <v>348</v>
      </c>
      <c r="AI23" s="4">
        <v>200</v>
      </c>
      <c r="AJ23" s="4" t="s">
        <v>64</v>
      </c>
      <c r="AK23" s="4" t="s">
        <v>0</v>
      </c>
      <c r="AL23" s="4" t="s">
        <v>145</v>
      </c>
      <c r="AM23" s="28" t="s">
        <v>387</v>
      </c>
      <c r="AN23" s="8">
        <v>0.32700000000000001</v>
      </c>
      <c r="AO23" s="4">
        <v>3.6540000000000001E-3</v>
      </c>
    </row>
    <row r="24" spans="1:41" x14ac:dyDescent="0.2">
      <c r="A24" s="4" t="s">
        <v>4</v>
      </c>
      <c r="B24" s="4" t="s">
        <v>154</v>
      </c>
      <c r="C24" s="6">
        <v>6.87</v>
      </c>
      <c r="D24" s="6">
        <v>36.4</v>
      </c>
      <c r="E24" s="6">
        <v>47.7</v>
      </c>
      <c r="F24" s="4" t="s">
        <v>0</v>
      </c>
      <c r="G24" s="4" t="s">
        <v>28</v>
      </c>
      <c r="H24" s="4" t="s">
        <v>0</v>
      </c>
      <c r="I24" s="17" t="s">
        <v>325</v>
      </c>
      <c r="J24" s="4" t="s">
        <v>308</v>
      </c>
      <c r="K24" s="4">
        <v>7</v>
      </c>
      <c r="L24" s="3">
        <v>0.91</v>
      </c>
      <c r="M24" s="19">
        <v>16.7</v>
      </c>
      <c r="N24" s="3">
        <v>1.3140000000000001</v>
      </c>
      <c r="O24" s="4" t="s">
        <v>11</v>
      </c>
      <c r="P24" s="4">
        <v>1.414634146</v>
      </c>
      <c r="Q24" s="3">
        <v>1550</v>
      </c>
      <c r="R24" s="2" t="s">
        <v>190</v>
      </c>
      <c r="S24" s="2" t="s">
        <v>145</v>
      </c>
      <c r="T24" s="3" t="s">
        <v>114</v>
      </c>
      <c r="U24" s="3" t="s">
        <v>292</v>
      </c>
      <c r="V24" s="4" t="s">
        <v>201</v>
      </c>
      <c r="W24" s="5" t="s">
        <v>212</v>
      </c>
      <c r="X24" s="4">
        <v>2.41</v>
      </c>
      <c r="Y24" s="4" t="s">
        <v>145</v>
      </c>
      <c r="Z24" s="4" t="s">
        <v>0</v>
      </c>
      <c r="AA24" s="4" t="s">
        <v>274</v>
      </c>
      <c r="AB24" s="4">
        <v>116</v>
      </c>
      <c r="AC24" s="3">
        <v>900</v>
      </c>
      <c r="AD24" s="4" t="s">
        <v>353</v>
      </c>
      <c r="AE24" s="7">
        <v>0</v>
      </c>
      <c r="AF24" s="7">
        <v>2</v>
      </c>
      <c r="AG24" s="4">
        <v>0</v>
      </c>
      <c r="AH24" s="4">
        <v>262</v>
      </c>
      <c r="AI24" s="4">
        <v>200</v>
      </c>
      <c r="AJ24" s="4" t="s">
        <v>64</v>
      </c>
      <c r="AK24" s="4" t="s">
        <v>0</v>
      </c>
      <c r="AL24" s="4" t="s">
        <v>145</v>
      </c>
      <c r="AM24" s="28" t="s">
        <v>386</v>
      </c>
      <c r="AN24" s="8">
        <v>0.22700000000000001</v>
      </c>
      <c r="AO24" s="4">
        <v>3.454E-3</v>
      </c>
    </row>
    <row r="25" spans="1:41" x14ac:dyDescent="0.2">
      <c r="A25" s="4" t="s">
        <v>138</v>
      </c>
      <c r="B25" s="4" t="s">
        <v>155</v>
      </c>
      <c r="C25" s="6">
        <v>1.268</v>
      </c>
      <c r="D25" s="6">
        <v>36.4</v>
      </c>
      <c r="E25" s="6">
        <v>47.7</v>
      </c>
      <c r="F25" s="4" t="s">
        <v>0</v>
      </c>
      <c r="G25" s="4" t="s">
        <v>50</v>
      </c>
      <c r="H25" s="4" t="s">
        <v>0</v>
      </c>
      <c r="I25" s="17" t="s">
        <v>325</v>
      </c>
      <c r="J25" s="4" t="s">
        <v>308</v>
      </c>
      <c r="K25" s="4">
        <v>7</v>
      </c>
      <c r="L25" s="3">
        <v>0.98</v>
      </c>
      <c r="M25" s="19">
        <v>15.3</v>
      </c>
      <c r="N25" s="3">
        <v>0.85899999999999999</v>
      </c>
      <c r="O25" s="4" t="s">
        <v>11</v>
      </c>
      <c r="P25" s="4">
        <v>1.9929474700000001</v>
      </c>
      <c r="Q25" s="3">
        <v>1475</v>
      </c>
      <c r="R25" s="2" t="s">
        <v>190</v>
      </c>
      <c r="S25" s="2" t="s">
        <v>145</v>
      </c>
      <c r="T25" s="3" t="s">
        <v>145</v>
      </c>
      <c r="U25" s="3" t="s">
        <v>292</v>
      </c>
      <c r="V25" s="4" t="s">
        <v>213</v>
      </c>
      <c r="W25" s="5" t="s">
        <v>214</v>
      </c>
      <c r="X25" s="4">
        <v>3.6739999999999999</v>
      </c>
      <c r="Y25" s="4" t="s">
        <v>145</v>
      </c>
      <c r="Z25" s="4" t="s">
        <v>268</v>
      </c>
      <c r="AA25" s="4" t="s">
        <v>272</v>
      </c>
      <c r="AB25" s="4">
        <v>85</v>
      </c>
      <c r="AC25" s="3">
        <v>900</v>
      </c>
      <c r="AD25" s="4" t="s">
        <v>354</v>
      </c>
      <c r="AE25" s="7">
        <v>1</v>
      </c>
      <c r="AF25" s="7">
        <v>5</v>
      </c>
      <c r="AG25" s="4">
        <v>0</v>
      </c>
      <c r="AH25" s="4">
        <v>51</v>
      </c>
      <c r="AI25" s="4">
        <v>200</v>
      </c>
      <c r="AJ25" s="4" t="s">
        <v>64</v>
      </c>
      <c r="AK25" s="4" t="s">
        <v>0</v>
      </c>
      <c r="AL25" s="4" t="s">
        <v>145</v>
      </c>
      <c r="AM25" s="28" t="s">
        <v>387</v>
      </c>
      <c r="AN25" s="8">
        <v>0.34699999999999998</v>
      </c>
      <c r="AO25" s="4">
        <v>3.6939999999999998E-3</v>
      </c>
    </row>
    <row r="26" spans="1:41" x14ac:dyDescent="0.2">
      <c r="A26" s="4" t="s">
        <v>63</v>
      </c>
      <c r="B26" s="4" t="s">
        <v>154</v>
      </c>
      <c r="C26" s="6">
        <v>5.88</v>
      </c>
      <c r="D26" s="6">
        <v>36.4</v>
      </c>
      <c r="E26" s="6">
        <v>47.7</v>
      </c>
      <c r="F26" s="4" t="s">
        <v>0</v>
      </c>
      <c r="G26" s="4" t="s">
        <v>50</v>
      </c>
      <c r="H26" s="4" t="s">
        <v>0</v>
      </c>
      <c r="I26" s="17" t="s">
        <v>325</v>
      </c>
      <c r="J26" s="4" t="s">
        <v>308</v>
      </c>
      <c r="K26" s="4">
        <v>8</v>
      </c>
      <c r="L26" s="3">
        <v>1</v>
      </c>
      <c r="M26" s="19">
        <v>17.2</v>
      </c>
      <c r="N26" s="3">
        <v>0.85899999999999999</v>
      </c>
      <c r="O26" s="4" t="s">
        <v>11</v>
      </c>
      <c r="P26" s="4">
        <v>1.434782609</v>
      </c>
      <c r="Q26" s="3">
        <v>1500</v>
      </c>
      <c r="R26" s="2" t="s">
        <v>190</v>
      </c>
      <c r="S26" s="2" t="s">
        <v>145</v>
      </c>
      <c r="T26" s="3" t="s">
        <v>145</v>
      </c>
      <c r="U26" s="3" t="s">
        <v>292</v>
      </c>
      <c r="V26" s="4" t="s">
        <v>213</v>
      </c>
      <c r="W26" s="5" t="s">
        <v>215</v>
      </c>
      <c r="X26" s="4">
        <v>1.7450000000000001</v>
      </c>
      <c r="Y26" s="4" t="s">
        <v>145</v>
      </c>
      <c r="Z26" s="4" t="s">
        <v>268</v>
      </c>
      <c r="AA26" s="4" t="s">
        <v>272</v>
      </c>
      <c r="AB26" s="4">
        <v>85</v>
      </c>
      <c r="AC26" s="3">
        <v>900</v>
      </c>
      <c r="AD26" s="4" t="s">
        <v>354</v>
      </c>
      <c r="AE26" s="7">
        <v>25</v>
      </c>
      <c r="AF26" s="7">
        <v>2</v>
      </c>
      <c r="AG26" s="4">
        <v>0</v>
      </c>
      <c r="AH26" s="4">
        <v>59</v>
      </c>
      <c r="AI26" s="4">
        <v>200</v>
      </c>
      <c r="AJ26" s="4" t="s">
        <v>64</v>
      </c>
      <c r="AK26" s="4" t="s">
        <v>0</v>
      </c>
      <c r="AL26" s="4" t="s">
        <v>145</v>
      </c>
      <c r="AM26" s="28" t="s">
        <v>387</v>
      </c>
      <c r="AN26" s="8">
        <v>0.44600000000000001</v>
      </c>
      <c r="AO26" s="4">
        <v>3.8920000000000001E-3</v>
      </c>
    </row>
    <row r="27" spans="1:41" x14ac:dyDescent="0.2">
      <c r="A27" s="4" t="s">
        <v>63</v>
      </c>
      <c r="B27" s="4" t="s">
        <v>154</v>
      </c>
      <c r="C27" s="6">
        <v>5.88</v>
      </c>
      <c r="D27" s="6">
        <v>36.4</v>
      </c>
      <c r="E27" s="6">
        <v>47.7</v>
      </c>
      <c r="F27" s="4" t="s">
        <v>0</v>
      </c>
      <c r="G27" s="4" t="s">
        <v>50</v>
      </c>
      <c r="H27" s="4" t="s">
        <v>0</v>
      </c>
      <c r="I27" s="17" t="s">
        <v>325</v>
      </c>
      <c r="J27" s="4" t="s">
        <v>308</v>
      </c>
      <c r="K27" s="4">
        <v>1</v>
      </c>
      <c r="L27" s="3">
        <v>0.97</v>
      </c>
      <c r="M27" s="19">
        <v>18.7</v>
      </c>
      <c r="N27" s="3">
        <v>0.85899999999999999</v>
      </c>
      <c r="O27" s="4" t="s">
        <v>11</v>
      </c>
      <c r="P27" s="4">
        <v>1.463414634</v>
      </c>
      <c r="Q27" s="3">
        <v>1500</v>
      </c>
      <c r="R27" s="2" t="s">
        <v>190</v>
      </c>
      <c r="S27" s="2" t="s">
        <v>145</v>
      </c>
      <c r="T27" s="3" t="s">
        <v>145</v>
      </c>
      <c r="U27" s="3" t="s">
        <v>292</v>
      </c>
      <c r="V27" s="4" t="s">
        <v>216</v>
      </c>
      <c r="W27" s="5" t="s">
        <v>217</v>
      </c>
      <c r="X27" s="4">
        <v>2.5409999999999999</v>
      </c>
      <c r="Y27" s="4" t="s">
        <v>145</v>
      </c>
      <c r="Z27" s="4" t="s">
        <v>269</v>
      </c>
      <c r="AA27" s="4" t="s">
        <v>274</v>
      </c>
      <c r="AB27" s="4">
        <v>144</v>
      </c>
      <c r="AC27" s="3">
        <v>900</v>
      </c>
      <c r="AD27" s="4" t="s">
        <v>355</v>
      </c>
      <c r="AE27" s="7">
        <v>12</v>
      </c>
      <c r="AF27" s="7">
        <v>7</v>
      </c>
      <c r="AG27" s="4">
        <v>0</v>
      </c>
      <c r="AH27" s="4">
        <v>7</v>
      </c>
      <c r="AI27" s="4">
        <v>200</v>
      </c>
      <c r="AJ27" s="4" t="s">
        <v>64</v>
      </c>
      <c r="AK27" s="4" t="s">
        <v>0</v>
      </c>
      <c r="AL27" s="4" t="s">
        <v>145</v>
      </c>
      <c r="AM27" s="28" t="s">
        <v>386</v>
      </c>
      <c r="AN27" s="8">
        <v>0.29699999999999999</v>
      </c>
      <c r="AO27" s="4">
        <v>3.594E-3</v>
      </c>
    </row>
    <row r="28" spans="1:41" x14ac:dyDescent="0.2">
      <c r="A28" s="4" t="s">
        <v>63</v>
      </c>
      <c r="B28" s="4" t="s">
        <v>154</v>
      </c>
      <c r="C28" s="6">
        <v>5.88</v>
      </c>
      <c r="D28" s="6">
        <v>36.4</v>
      </c>
      <c r="E28" s="6">
        <v>47.7</v>
      </c>
      <c r="F28" s="4" t="s">
        <v>0</v>
      </c>
      <c r="G28" s="4" t="s">
        <v>50</v>
      </c>
      <c r="H28" s="4" t="s">
        <v>0</v>
      </c>
      <c r="I28" s="17" t="s">
        <v>325</v>
      </c>
      <c r="J28" s="4" t="s">
        <v>308</v>
      </c>
      <c r="K28" s="4">
        <v>10</v>
      </c>
      <c r="L28" s="3">
        <v>1</v>
      </c>
      <c r="M28" s="19">
        <v>23.5</v>
      </c>
      <c r="N28" s="3">
        <v>0.85899999999999999</v>
      </c>
      <c r="O28" s="4" t="s">
        <v>11</v>
      </c>
      <c r="P28" s="4">
        <v>1.6078431369999999</v>
      </c>
      <c r="Q28" s="3">
        <v>1475</v>
      </c>
      <c r="R28" s="2" t="s">
        <v>190</v>
      </c>
      <c r="S28" s="2" t="s">
        <v>145</v>
      </c>
      <c r="T28" s="3" t="s">
        <v>145</v>
      </c>
      <c r="U28" s="3" t="s">
        <v>292</v>
      </c>
      <c r="V28" s="4" t="s">
        <v>213</v>
      </c>
      <c r="W28" s="5" t="s">
        <v>214</v>
      </c>
      <c r="X28" s="4">
        <v>3.6739999999999999</v>
      </c>
      <c r="Y28" s="4" t="s">
        <v>145</v>
      </c>
      <c r="Z28" s="4" t="s">
        <v>268</v>
      </c>
      <c r="AA28" s="4" t="s">
        <v>274</v>
      </c>
      <c r="AB28" s="4">
        <v>144</v>
      </c>
      <c r="AC28" s="3">
        <v>900</v>
      </c>
      <c r="AD28" s="4" t="s">
        <v>355</v>
      </c>
      <c r="AE28" s="7">
        <v>25</v>
      </c>
      <c r="AF28" s="7">
        <v>5</v>
      </c>
      <c r="AG28" s="4">
        <v>0</v>
      </c>
      <c r="AH28" s="4">
        <v>81</v>
      </c>
      <c r="AI28" s="4">
        <v>200</v>
      </c>
      <c r="AJ28" s="4" t="s">
        <v>64</v>
      </c>
      <c r="AK28" s="4" t="s">
        <v>0</v>
      </c>
      <c r="AL28" s="4" t="s">
        <v>145</v>
      </c>
      <c r="AM28" s="28" t="s">
        <v>386</v>
      </c>
      <c r="AN28" s="8">
        <v>0.80600000000000005</v>
      </c>
      <c r="AO28" s="4">
        <v>4.6119999999999998E-3</v>
      </c>
    </row>
    <row r="29" spans="1:41" x14ac:dyDescent="0.2">
      <c r="A29" s="4" t="s">
        <v>138</v>
      </c>
      <c r="B29" s="4" t="s">
        <v>155</v>
      </c>
      <c r="C29" s="6">
        <v>1.268</v>
      </c>
      <c r="D29" s="6">
        <v>36.4</v>
      </c>
      <c r="E29" s="6">
        <v>47.7</v>
      </c>
      <c r="F29" s="4" t="s">
        <v>0</v>
      </c>
      <c r="G29" s="4" t="s">
        <v>50</v>
      </c>
      <c r="H29" s="4" t="s">
        <v>0</v>
      </c>
      <c r="I29" s="17" t="s">
        <v>325</v>
      </c>
      <c r="J29" s="4" t="s">
        <v>308</v>
      </c>
      <c r="K29" s="4">
        <v>10</v>
      </c>
      <c r="L29" s="3">
        <v>0.89</v>
      </c>
      <c r="M29" s="19">
        <v>16.7</v>
      </c>
      <c r="N29" s="3">
        <v>0.85899999999999999</v>
      </c>
      <c r="O29" s="4" t="s">
        <v>11</v>
      </c>
      <c r="P29" s="4">
        <v>1.507246377</v>
      </c>
      <c r="Q29" s="3">
        <v>1500</v>
      </c>
      <c r="R29" s="2" t="s">
        <v>190</v>
      </c>
      <c r="S29" s="2" t="s">
        <v>145</v>
      </c>
      <c r="T29" s="3" t="s">
        <v>145</v>
      </c>
      <c r="U29" s="3" t="s">
        <v>292</v>
      </c>
      <c r="V29" s="4" t="s">
        <v>213</v>
      </c>
      <c r="W29" s="5" t="s">
        <v>215</v>
      </c>
      <c r="X29" s="4">
        <v>1.7450000000000001</v>
      </c>
      <c r="Y29" s="4" t="s">
        <v>145</v>
      </c>
      <c r="Z29" s="4" t="s">
        <v>268</v>
      </c>
      <c r="AA29" s="4" t="s">
        <v>274</v>
      </c>
      <c r="AB29" s="4">
        <v>144</v>
      </c>
      <c r="AC29" s="3">
        <v>900</v>
      </c>
      <c r="AD29" s="4" t="s">
        <v>355</v>
      </c>
      <c r="AE29" s="7">
        <v>1</v>
      </c>
      <c r="AF29" s="7">
        <v>2</v>
      </c>
      <c r="AG29" s="4">
        <v>0</v>
      </c>
      <c r="AH29" s="4">
        <v>91</v>
      </c>
      <c r="AI29" s="4">
        <v>200</v>
      </c>
      <c r="AJ29" s="4" t="s">
        <v>64</v>
      </c>
      <c r="AK29" s="4" t="s">
        <v>0</v>
      </c>
      <c r="AL29" s="4" t="s">
        <v>145</v>
      </c>
      <c r="AM29" s="28" t="s">
        <v>386</v>
      </c>
      <c r="AN29" s="8">
        <v>0.34699999999999998</v>
      </c>
      <c r="AO29" s="4">
        <v>3.6939999999999998E-3</v>
      </c>
    </row>
    <row r="30" spans="1:41" x14ac:dyDescent="0.2">
      <c r="A30" s="4" t="s">
        <v>63</v>
      </c>
      <c r="B30" s="4" t="s">
        <v>154</v>
      </c>
      <c r="C30" s="6">
        <v>5.88</v>
      </c>
      <c r="D30" s="6">
        <v>36.4</v>
      </c>
      <c r="E30" s="6">
        <v>47.7</v>
      </c>
      <c r="F30" s="4" t="s">
        <v>0</v>
      </c>
      <c r="G30" s="4" t="s">
        <v>50</v>
      </c>
      <c r="H30" s="4" t="s">
        <v>0</v>
      </c>
      <c r="I30" s="17" t="s">
        <v>325</v>
      </c>
      <c r="J30" s="4" t="s">
        <v>308</v>
      </c>
      <c r="K30" s="4">
        <v>9</v>
      </c>
      <c r="L30" s="3">
        <v>1.0349999999999999</v>
      </c>
      <c r="M30" s="19">
        <v>19.600000000000001</v>
      </c>
      <c r="N30" s="3">
        <v>0.85899999999999999</v>
      </c>
      <c r="O30" s="4" t="s">
        <v>11</v>
      </c>
      <c r="P30" s="4">
        <v>1.49122807</v>
      </c>
      <c r="Q30" s="3">
        <v>1475</v>
      </c>
      <c r="R30" s="2" t="s">
        <v>190</v>
      </c>
      <c r="S30" s="2" t="s">
        <v>145</v>
      </c>
      <c r="T30" s="3" t="s">
        <v>145</v>
      </c>
      <c r="U30" s="3" t="s">
        <v>292</v>
      </c>
      <c r="V30" s="4" t="s">
        <v>213</v>
      </c>
      <c r="W30" s="5" t="s">
        <v>214</v>
      </c>
      <c r="X30" s="4">
        <v>3.6739999999999999</v>
      </c>
      <c r="Y30" s="4" t="s">
        <v>145</v>
      </c>
      <c r="Z30" s="4" t="s">
        <v>268</v>
      </c>
      <c r="AA30" s="4" t="s">
        <v>272</v>
      </c>
      <c r="AB30" s="4">
        <v>169</v>
      </c>
      <c r="AC30" s="3">
        <v>900</v>
      </c>
      <c r="AD30" s="4" t="s">
        <v>356</v>
      </c>
      <c r="AE30" s="7">
        <v>25</v>
      </c>
      <c r="AF30" s="7">
        <v>5</v>
      </c>
      <c r="AG30" s="4">
        <v>0</v>
      </c>
      <c r="AH30" s="4">
        <v>98</v>
      </c>
      <c r="AI30" s="4">
        <v>200</v>
      </c>
      <c r="AJ30" s="4" t="s">
        <v>64</v>
      </c>
      <c r="AK30" s="4" t="s">
        <v>0</v>
      </c>
      <c r="AL30" s="4" t="s">
        <v>145</v>
      </c>
      <c r="AM30" s="28" t="s">
        <v>387</v>
      </c>
      <c r="AN30" s="8">
        <v>0.59499999999999997</v>
      </c>
      <c r="AO30" s="4">
        <v>4.1900000000000001E-3</v>
      </c>
    </row>
    <row r="31" spans="1:41" x14ac:dyDescent="0.2">
      <c r="A31" s="4" t="s">
        <v>138</v>
      </c>
      <c r="B31" s="4" t="s">
        <v>155</v>
      </c>
      <c r="C31" s="6">
        <v>1.268</v>
      </c>
      <c r="D31" s="6">
        <v>36.4</v>
      </c>
      <c r="E31" s="6">
        <v>47.7</v>
      </c>
      <c r="F31" s="4" t="s">
        <v>0</v>
      </c>
      <c r="G31" s="4" t="s">
        <v>50</v>
      </c>
      <c r="H31" s="4" t="s">
        <v>0</v>
      </c>
      <c r="I31" s="17" t="s">
        <v>325</v>
      </c>
      <c r="J31" s="4" t="s">
        <v>308</v>
      </c>
      <c r="K31" s="4">
        <v>6</v>
      </c>
      <c r="L31" s="3">
        <v>0.76</v>
      </c>
      <c r="M31" s="19">
        <v>16.7</v>
      </c>
      <c r="N31" s="3">
        <v>0.85899999999999999</v>
      </c>
      <c r="O31" s="4" t="s">
        <v>11</v>
      </c>
      <c r="P31" s="4">
        <v>1.692307692</v>
      </c>
      <c r="Q31" s="3">
        <v>1500</v>
      </c>
      <c r="R31" s="2" t="s">
        <v>190</v>
      </c>
      <c r="S31" s="2" t="s">
        <v>145</v>
      </c>
      <c r="T31" s="3" t="s">
        <v>145</v>
      </c>
      <c r="U31" s="3" t="s">
        <v>292</v>
      </c>
      <c r="V31" s="4" t="s">
        <v>213</v>
      </c>
      <c r="W31" s="5" t="s">
        <v>215</v>
      </c>
      <c r="X31" s="4">
        <v>1.7450000000000001</v>
      </c>
      <c r="Y31" s="4" t="s">
        <v>145</v>
      </c>
      <c r="Z31" s="4" t="s">
        <v>268</v>
      </c>
      <c r="AA31" s="4" t="s">
        <v>272</v>
      </c>
      <c r="AB31" s="4">
        <v>169</v>
      </c>
      <c r="AC31" s="3">
        <v>900</v>
      </c>
      <c r="AD31" s="4" t="s">
        <v>356</v>
      </c>
      <c r="AE31" s="7">
        <v>1</v>
      </c>
      <c r="AF31" s="7">
        <v>2</v>
      </c>
      <c r="AG31" s="4">
        <v>0</v>
      </c>
      <c r="AH31" s="4">
        <v>108</v>
      </c>
      <c r="AI31" s="4">
        <v>200</v>
      </c>
      <c r="AJ31" s="4" t="s">
        <v>64</v>
      </c>
      <c r="AK31" s="4" t="s">
        <v>0</v>
      </c>
      <c r="AL31" s="4" t="s">
        <v>145</v>
      </c>
      <c r="AM31" s="28" t="s">
        <v>387</v>
      </c>
      <c r="AN31" s="8">
        <v>0.307</v>
      </c>
      <c r="AO31" s="4">
        <v>3.614E-3</v>
      </c>
    </row>
    <row r="32" spans="1:41" x14ac:dyDescent="0.2">
      <c r="A32" s="4" t="s">
        <v>63</v>
      </c>
      <c r="B32" s="4" t="s">
        <v>154</v>
      </c>
      <c r="C32" s="6">
        <v>5.88</v>
      </c>
      <c r="D32" s="6">
        <v>36.4</v>
      </c>
      <c r="E32" s="6">
        <v>47.7</v>
      </c>
      <c r="F32" s="4" t="s">
        <v>0</v>
      </c>
      <c r="G32" s="4" t="s">
        <v>50</v>
      </c>
      <c r="H32" s="4" t="s">
        <v>0</v>
      </c>
      <c r="I32" s="17" t="s">
        <v>325</v>
      </c>
      <c r="J32" s="4" t="s">
        <v>308</v>
      </c>
      <c r="K32" s="4">
        <v>8</v>
      </c>
      <c r="L32" s="3">
        <v>0.99</v>
      </c>
      <c r="M32" s="19">
        <v>4.5</v>
      </c>
      <c r="N32" s="3">
        <v>0.85899999999999999</v>
      </c>
      <c r="O32" s="4" t="s">
        <v>11</v>
      </c>
      <c r="P32" s="4">
        <v>1.525641026</v>
      </c>
      <c r="Q32" s="3">
        <v>1500</v>
      </c>
      <c r="R32" s="2" t="s">
        <v>190</v>
      </c>
      <c r="S32" s="2" t="s">
        <v>145</v>
      </c>
      <c r="T32" s="3" t="s">
        <v>145</v>
      </c>
      <c r="U32" s="3" t="s">
        <v>292</v>
      </c>
      <c r="V32" s="4" t="s">
        <v>216</v>
      </c>
      <c r="W32" s="5" t="s">
        <v>217</v>
      </c>
      <c r="X32" s="4">
        <v>2.637</v>
      </c>
      <c r="Y32" s="4" t="s">
        <v>145</v>
      </c>
      <c r="Z32" s="4" t="s">
        <v>268</v>
      </c>
      <c r="AA32" s="4" t="s">
        <v>274</v>
      </c>
      <c r="AB32" s="4">
        <v>189</v>
      </c>
      <c r="AC32" s="3">
        <v>900</v>
      </c>
      <c r="AD32" s="4" t="s">
        <v>357</v>
      </c>
      <c r="AE32" s="7">
        <v>12</v>
      </c>
      <c r="AF32" s="7">
        <v>11</v>
      </c>
      <c r="AG32" s="4">
        <v>0</v>
      </c>
      <c r="AH32" s="4">
        <v>56</v>
      </c>
      <c r="AI32" s="4">
        <v>200</v>
      </c>
      <c r="AJ32" s="4" t="s">
        <v>64</v>
      </c>
      <c r="AK32" s="4" t="s">
        <v>0</v>
      </c>
      <c r="AL32" s="4" t="s">
        <v>145</v>
      </c>
      <c r="AM32" s="28" t="s">
        <v>386</v>
      </c>
      <c r="AN32" s="8">
        <v>0.32600000000000001</v>
      </c>
      <c r="AO32" s="4">
        <v>3.6519999999999999E-3</v>
      </c>
    </row>
    <row r="33" spans="1:41" x14ac:dyDescent="0.2">
      <c r="A33" s="4" t="s">
        <v>63</v>
      </c>
      <c r="B33" s="4" t="s">
        <v>154</v>
      </c>
      <c r="C33" s="6">
        <v>5.88</v>
      </c>
      <c r="D33" s="6">
        <v>36.4</v>
      </c>
      <c r="E33" s="6">
        <v>47.7</v>
      </c>
      <c r="F33" s="4" t="s">
        <v>148</v>
      </c>
      <c r="G33" s="4" t="s">
        <v>50</v>
      </c>
      <c r="H33" s="4" t="s">
        <v>0</v>
      </c>
      <c r="I33" s="17" t="s">
        <v>325</v>
      </c>
      <c r="J33" s="4" t="s">
        <v>308</v>
      </c>
      <c r="K33" s="4">
        <v>10</v>
      </c>
      <c r="L33" s="3">
        <v>0.82499999999999996</v>
      </c>
      <c r="M33" s="19">
        <v>15.1</v>
      </c>
      <c r="N33" s="3">
        <v>0.85899999999999999</v>
      </c>
      <c r="O33" s="4" t="s">
        <v>11</v>
      </c>
      <c r="P33" s="4">
        <v>1.1200000000000001</v>
      </c>
      <c r="Q33" s="3">
        <v>1500</v>
      </c>
      <c r="R33" s="2" t="s">
        <v>190</v>
      </c>
      <c r="S33" s="2" t="s">
        <v>145</v>
      </c>
      <c r="T33" s="3" t="s">
        <v>145</v>
      </c>
      <c r="U33" s="3" t="s">
        <v>292</v>
      </c>
      <c r="V33" s="4" t="s">
        <v>218</v>
      </c>
      <c r="W33" s="5" t="s">
        <v>219</v>
      </c>
      <c r="X33" s="4">
        <v>3.5129999999999999</v>
      </c>
      <c r="Y33" s="4" t="s">
        <v>145</v>
      </c>
      <c r="Z33" s="4" t="s">
        <v>0</v>
      </c>
      <c r="AA33" s="4" t="s">
        <v>274</v>
      </c>
      <c r="AB33" s="4">
        <v>193</v>
      </c>
      <c r="AC33" s="3">
        <v>900</v>
      </c>
      <c r="AD33" s="5" t="s">
        <v>358</v>
      </c>
      <c r="AE33" s="7">
        <v>26</v>
      </c>
      <c r="AF33" s="7">
        <v>2</v>
      </c>
      <c r="AG33" s="4">
        <v>0</v>
      </c>
      <c r="AH33" s="4">
        <v>38</v>
      </c>
      <c r="AI33" s="4">
        <v>200</v>
      </c>
      <c r="AJ33" s="4" t="s">
        <v>64</v>
      </c>
      <c r="AK33" s="4" t="s">
        <v>0</v>
      </c>
      <c r="AL33" s="4" t="s">
        <v>145</v>
      </c>
      <c r="AM33" s="28" t="s">
        <v>386</v>
      </c>
      <c r="AN33" s="8">
        <v>0.33700000000000002</v>
      </c>
      <c r="AO33" s="4">
        <v>3.6740000000000002E-3</v>
      </c>
    </row>
    <row r="34" spans="1:41" x14ac:dyDescent="0.2">
      <c r="A34" s="4" t="s">
        <v>63</v>
      </c>
      <c r="B34" s="4" t="s">
        <v>154</v>
      </c>
      <c r="C34" s="6">
        <v>5.88</v>
      </c>
      <c r="D34" s="6">
        <v>36.4</v>
      </c>
      <c r="E34" s="6">
        <v>47.7</v>
      </c>
      <c r="F34" s="4" t="s">
        <v>148</v>
      </c>
      <c r="G34" s="4" t="s">
        <v>50</v>
      </c>
      <c r="H34" s="4" t="s">
        <v>0</v>
      </c>
      <c r="I34" s="17" t="s">
        <v>328</v>
      </c>
      <c r="J34" s="4" t="s">
        <v>315</v>
      </c>
      <c r="K34" s="4">
        <v>1</v>
      </c>
      <c r="L34" s="3">
        <v>1.0549999999999999</v>
      </c>
      <c r="M34" s="19">
        <v>22.6</v>
      </c>
      <c r="N34" s="3">
        <v>0.85899999999999999</v>
      </c>
      <c r="O34" s="4" t="s">
        <v>11</v>
      </c>
      <c r="P34" s="4">
        <v>1.5109014679999999</v>
      </c>
      <c r="Q34" s="3">
        <v>1475</v>
      </c>
      <c r="R34" s="2" t="s">
        <v>190</v>
      </c>
      <c r="S34" s="2" t="s">
        <v>145</v>
      </c>
      <c r="T34" s="3" t="s">
        <v>145</v>
      </c>
      <c r="U34" s="3" t="s">
        <v>292</v>
      </c>
      <c r="V34" s="4" t="s">
        <v>218</v>
      </c>
      <c r="W34" s="5" t="s">
        <v>220</v>
      </c>
      <c r="X34" s="4">
        <v>3.1789999999999998</v>
      </c>
      <c r="Y34" s="4" t="s">
        <v>145</v>
      </c>
      <c r="Z34" s="4" t="s">
        <v>134</v>
      </c>
      <c r="AA34" s="4" t="s">
        <v>274</v>
      </c>
      <c r="AB34" s="4">
        <v>0</v>
      </c>
      <c r="AC34" s="3">
        <v>900</v>
      </c>
      <c r="AD34" s="4" t="s">
        <v>359</v>
      </c>
      <c r="AE34" s="7">
        <v>26</v>
      </c>
      <c r="AF34" s="7">
        <v>35</v>
      </c>
      <c r="AG34" s="4">
        <v>1</v>
      </c>
      <c r="AH34" s="4">
        <v>24</v>
      </c>
      <c r="AI34" s="4">
        <v>200</v>
      </c>
      <c r="AJ34" s="4" t="s">
        <v>64</v>
      </c>
      <c r="AK34" s="4" t="s">
        <v>0</v>
      </c>
      <c r="AL34" s="4" t="s">
        <v>145</v>
      </c>
      <c r="AM34" s="28" t="s">
        <v>387</v>
      </c>
      <c r="AN34" s="8">
        <v>0.78600000000000003</v>
      </c>
      <c r="AO34" s="4">
        <v>4.5719999999999997E-3</v>
      </c>
    </row>
    <row r="35" spans="1:41" ht="18" x14ac:dyDescent="0.25">
      <c r="A35" s="4" t="s">
        <v>63</v>
      </c>
      <c r="B35" s="4" t="s">
        <v>154</v>
      </c>
      <c r="C35" s="6">
        <v>5.88</v>
      </c>
      <c r="D35" s="6">
        <v>36.4</v>
      </c>
      <c r="E35" s="6">
        <v>47.7</v>
      </c>
      <c r="F35" s="4" t="s">
        <v>148</v>
      </c>
      <c r="G35" s="4" t="s">
        <v>50</v>
      </c>
      <c r="H35" s="4" t="s">
        <v>147</v>
      </c>
      <c r="I35" s="17" t="s">
        <v>328</v>
      </c>
      <c r="J35" s="4" t="s">
        <v>315</v>
      </c>
      <c r="K35" s="4">
        <v>9</v>
      </c>
      <c r="L35" s="3">
        <v>0.78500000000000003</v>
      </c>
      <c r="M35" s="19">
        <v>22.8</v>
      </c>
      <c r="N35" s="3">
        <v>0.85899999999999999</v>
      </c>
      <c r="O35" s="4" t="s">
        <v>11</v>
      </c>
      <c r="P35" s="4">
        <v>1.3555992139999999</v>
      </c>
      <c r="Q35" s="3">
        <v>1475</v>
      </c>
      <c r="R35" s="2" t="s">
        <v>190</v>
      </c>
      <c r="S35" s="2" t="s">
        <v>145</v>
      </c>
      <c r="T35" s="3" t="s">
        <v>145</v>
      </c>
      <c r="U35" s="3" t="s">
        <v>292</v>
      </c>
      <c r="V35" s="4" t="s">
        <v>218</v>
      </c>
      <c r="W35" s="5" t="s">
        <v>221</v>
      </c>
      <c r="X35" s="4">
        <v>2.7429999999999999</v>
      </c>
      <c r="Y35" s="4" t="s">
        <v>145</v>
      </c>
      <c r="Z35" s="4" t="s">
        <v>0</v>
      </c>
      <c r="AA35" s="4" t="s">
        <v>274</v>
      </c>
      <c r="AB35" s="4">
        <v>18</v>
      </c>
      <c r="AC35" s="3">
        <v>900</v>
      </c>
      <c r="AD35" s="4" t="s">
        <v>360</v>
      </c>
      <c r="AE35" s="7">
        <v>31</v>
      </c>
      <c r="AF35" s="7">
        <v>58</v>
      </c>
      <c r="AG35" s="4">
        <v>0</v>
      </c>
      <c r="AH35" s="4">
        <v>20</v>
      </c>
      <c r="AI35" s="4">
        <v>200</v>
      </c>
      <c r="AJ35" s="4" t="s">
        <v>64</v>
      </c>
      <c r="AK35" s="4" t="s">
        <v>0</v>
      </c>
      <c r="AL35" s="4" t="s">
        <v>114</v>
      </c>
      <c r="AM35" s="28" t="s">
        <v>387</v>
      </c>
      <c r="AN35" s="8">
        <v>0.307</v>
      </c>
      <c r="AO35" s="4">
        <v>3.614E-3</v>
      </c>
    </row>
    <row r="36" spans="1:41" x14ac:dyDescent="0.2">
      <c r="A36" s="4" t="s">
        <v>63</v>
      </c>
      <c r="B36" s="4" t="s">
        <v>154</v>
      </c>
      <c r="C36" s="6">
        <v>5.88</v>
      </c>
      <c r="D36" s="6">
        <v>36.4</v>
      </c>
      <c r="E36" s="6">
        <v>47.7</v>
      </c>
      <c r="F36" s="4" t="s">
        <v>0</v>
      </c>
      <c r="G36" s="4" t="s">
        <v>86</v>
      </c>
      <c r="H36" s="4" t="s">
        <v>0</v>
      </c>
      <c r="I36" s="17" t="s">
        <v>328</v>
      </c>
      <c r="J36" s="4" t="s">
        <v>315</v>
      </c>
      <c r="K36" s="4">
        <v>1</v>
      </c>
      <c r="L36" s="3">
        <v>0.82</v>
      </c>
      <c r="M36" s="19">
        <v>32</v>
      </c>
      <c r="N36" s="3">
        <v>1.1519999999999999</v>
      </c>
      <c r="O36" s="4" t="s">
        <v>11</v>
      </c>
      <c r="P36" s="4">
        <v>1.339915374</v>
      </c>
      <c r="Q36" s="3">
        <v>1500</v>
      </c>
      <c r="R36" s="2" t="s">
        <v>190</v>
      </c>
      <c r="S36" s="2" t="s">
        <v>145</v>
      </c>
      <c r="T36" s="3" t="s">
        <v>145</v>
      </c>
      <c r="U36" s="3" t="s">
        <v>292</v>
      </c>
      <c r="V36" s="4" t="s">
        <v>222</v>
      </c>
      <c r="W36" s="5" t="s">
        <v>223</v>
      </c>
      <c r="X36" s="4">
        <v>1.5780000000000001</v>
      </c>
      <c r="Y36" s="4" t="s">
        <v>114</v>
      </c>
      <c r="Z36" s="4" t="s">
        <v>134</v>
      </c>
      <c r="AA36" s="4" t="s">
        <v>274</v>
      </c>
      <c r="AB36" s="4">
        <v>29</v>
      </c>
      <c r="AC36" s="3">
        <v>900</v>
      </c>
      <c r="AD36" s="4" t="s">
        <v>361</v>
      </c>
      <c r="AE36" s="7">
        <v>2</v>
      </c>
      <c r="AF36" s="7">
        <v>1</v>
      </c>
      <c r="AG36" s="4">
        <v>0</v>
      </c>
      <c r="AH36" s="4">
        <v>15</v>
      </c>
      <c r="AI36" s="4">
        <v>200</v>
      </c>
      <c r="AJ36" s="4" t="s">
        <v>64</v>
      </c>
      <c r="AK36" s="4" t="s">
        <v>0</v>
      </c>
      <c r="AL36" s="4" t="s">
        <v>114</v>
      </c>
      <c r="AM36" s="28" t="s">
        <v>386</v>
      </c>
      <c r="AN36" s="8">
        <v>0.29699999999999999</v>
      </c>
      <c r="AO36" s="4">
        <v>3.594E-3</v>
      </c>
    </row>
    <row r="37" spans="1:41" x14ac:dyDescent="0.2">
      <c r="A37" s="4" t="s">
        <v>63</v>
      </c>
      <c r="B37" s="4" t="s">
        <v>154</v>
      </c>
      <c r="C37" s="6">
        <v>5.88</v>
      </c>
      <c r="D37" s="6">
        <v>36.4</v>
      </c>
      <c r="E37" s="6">
        <v>47.7</v>
      </c>
      <c r="F37" s="4" t="s">
        <v>0</v>
      </c>
      <c r="G37" s="4" t="s">
        <v>86</v>
      </c>
      <c r="H37" s="4" t="s">
        <v>0</v>
      </c>
      <c r="I37" s="17" t="s">
        <v>328</v>
      </c>
      <c r="J37" s="4" t="s">
        <v>315</v>
      </c>
      <c r="K37" s="4">
        <v>1</v>
      </c>
      <c r="L37" s="3">
        <v>0.86</v>
      </c>
      <c r="M37" s="19">
        <v>41.6</v>
      </c>
      <c r="N37" s="3">
        <v>1.1519999999999999</v>
      </c>
      <c r="O37" s="4" t="s">
        <v>11</v>
      </c>
      <c r="P37" s="4">
        <v>3.3761467889999999</v>
      </c>
      <c r="Q37" s="3">
        <v>1475</v>
      </c>
      <c r="R37" s="2" t="s">
        <v>190</v>
      </c>
      <c r="S37" s="2" t="s">
        <v>145</v>
      </c>
      <c r="T37" s="3" t="s">
        <v>145</v>
      </c>
      <c r="U37" s="3" t="s">
        <v>292</v>
      </c>
      <c r="V37" s="4" t="s">
        <v>224</v>
      </c>
      <c r="W37" s="5" t="s">
        <v>225</v>
      </c>
      <c r="X37" s="4">
        <v>1.27</v>
      </c>
      <c r="Y37" s="4" t="s">
        <v>114</v>
      </c>
      <c r="Z37" s="4" t="s">
        <v>134</v>
      </c>
      <c r="AA37" s="4" t="s">
        <v>274</v>
      </c>
      <c r="AB37" s="4">
        <v>37</v>
      </c>
      <c r="AC37" s="3">
        <v>900</v>
      </c>
      <c r="AD37" s="4" t="s">
        <v>362</v>
      </c>
      <c r="AE37" s="7">
        <v>1</v>
      </c>
      <c r="AF37" s="7">
        <v>2</v>
      </c>
      <c r="AG37" s="4">
        <v>0</v>
      </c>
      <c r="AH37" s="4">
        <v>13</v>
      </c>
      <c r="AI37" s="4">
        <v>200</v>
      </c>
      <c r="AJ37" s="4" t="s">
        <v>64</v>
      </c>
      <c r="AK37" s="4" t="s">
        <v>0</v>
      </c>
      <c r="AL37" s="4" t="s">
        <v>114</v>
      </c>
      <c r="AM37" s="28" t="s">
        <v>387</v>
      </c>
      <c r="AN37" s="8">
        <v>0.307</v>
      </c>
      <c r="AO37" s="4">
        <v>3.614E-3</v>
      </c>
    </row>
    <row r="38" spans="1:41" x14ac:dyDescent="0.2">
      <c r="A38" s="4" t="s">
        <v>63</v>
      </c>
      <c r="B38" s="4" t="s">
        <v>154</v>
      </c>
      <c r="C38" s="6">
        <v>5.88</v>
      </c>
      <c r="D38" s="6">
        <v>36.4</v>
      </c>
      <c r="E38" s="6">
        <v>47.7</v>
      </c>
      <c r="F38" s="4" t="s">
        <v>0</v>
      </c>
      <c r="G38" s="4" t="s">
        <v>86</v>
      </c>
      <c r="H38" s="4" t="s">
        <v>0</v>
      </c>
      <c r="I38" s="17" t="s">
        <v>328</v>
      </c>
      <c r="J38" s="5" t="s">
        <v>316</v>
      </c>
      <c r="K38" s="4">
        <v>2</v>
      </c>
      <c r="L38" s="3">
        <v>1.0049999999999999</v>
      </c>
      <c r="M38" s="19">
        <v>25.8</v>
      </c>
      <c r="N38" s="3">
        <v>1.1519999999999999</v>
      </c>
      <c r="O38" s="4" t="s">
        <v>11</v>
      </c>
      <c r="P38" s="4">
        <v>3.0755064459999999</v>
      </c>
      <c r="Q38" s="3">
        <v>1475</v>
      </c>
      <c r="R38" s="2" t="s">
        <v>190</v>
      </c>
      <c r="S38" s="2" t="s">
        <v>145</v>
      </c>
      <c r="T38" s="3" t="s">
        <v>145</v>
      </c>
      <c r="U38" s="3" t="s">
        <v>292</v>
      </c>
      <c r="V38" s="4" t="s">
        <v>224</v>
      </c>
      <c r="W38" s="5" t="s">
        <v>225</v>
      </c>
      <c r="X38" s="4">
        <v>1.27</v>
      </c>
      <c r="Y38" s="4" t="s">
        <v>114</v>
      </c>
      <c r="Z38" s="4" t="s">
        <v>134</v>
      </c>
      <c r="AA38" s="4" t="s">
        <v>274</v>
      </c>
      <c r="AB38" s="4">
        <v>16</v>
      </c>
      <c r="AC38" s="3">
        <v>900</v>
      </c>
      <c r="AD38" s="4" t="s">
        <v>362</v>
      </c>
      <c r="AE38" s="7">
        <v>1</v>
      </c>
      <c r="AF38" s="7">
        <v>2</v>
      </c>
      <c r="AG38" s="4">
        <v>0</v>
      </c>
      <c r="AH38" s="4">
        <v>19</v>
      </c>
      <c r="AI38" s="4">
        <v>200</v>
      </c>
      <c r="AJ38" s="4" t="s">
        <v>64</v>
      </c>
      <c r="AK38" s="4" t="s">
        <v>0</v>
      </c>
      <c r="AL38" s="4" t="s">
        <v>114</v>
      </c>
      <c r="AM38" s="28" t="s">
        <v>387</v>
      </c>
      <c r="AN38" s="8">
        <v>0.29699999999999999</v>
      </c>
      <c r="AO38" s="4">
        <v>3.594E-3</v>
      </c>
    </row>
    <row r="39" spans="1:41" x14ac:dyDescent="0.2">
      <c r="A39" s="4" t="s">
        <v>63</v>
      </c>
      <c r="B39" s="4" t="s">
        <v>154</v>
      </c>
      <c r="C39" s="6">
        <v>5.88</v>
      </c>
      <c r="D39" s="6">
        <v>36.4</v>
      </c>
      <c r="E39" s="6">
        <v>47.7</v>
      </c>
      <c r="F39" s="4" t="s">
        <v>0</v>
      </c>
      <c r="G39" s="4" t="s">
        <v>86</v>
      </c>
      <c r="H39" s="4" t="s">
        <v>0</v>
      </c>
      <c r="I39" s="17" t="s">
        <v>328</v>
      </c>
      <c r="J39" s="4" t="s">
        <v>315</v>
      </c>
      <c r="K39" s="4">
        <v>4</v>
      </c>
      <c r="L39" s="3">
        <v>0.85499999999999998</v>
      </c>
      <c r="M39" s="19">
        <v>43.5</v>
      </c>
      <c r="N39" s="3">
        <v>1.1519999999999999</v>
      </c>
      <c r="O39" s="4" t="s">
        <v>11</v>
      </c>
      <c r="P39" s="4">
        <v>2.7891156459999999</v>
      </c>
      <c r="Q39" s="3">
        <v>1475</v>
      </c>
      <c r="R39" s="2" t="s">
        <v>190</v>
      </c>
      <c r="S39" s="2" t="s">
        <v>145</v>
      </c>
      <c r="T39" s="3" t="s">
        <v>145</v>
      </c>
      <c r="U39" s="3" t="s">
        <v>292</v>
      </c>
      <c r="V39" s="4" t="s">
        <v>224</v>
      </c>
      <c r="W39" s="5" t="s">
        <v>225</v>
      </c>
      <c r="X39" s="4">
        <v>1.27</v>
      </c>
      <c r="Y39" s="4" t="s">
        <v>114</v>
      </c>
      <c r="Z39" s="4" t="s">
        <v>134</v>
      </c>
      <c r="AA39" s="4" t="s">
        <v>274</v>
      </c>
      <c r="AB39" s="4">
        <v>43</v>
      </c>
      <c r="AC39" s="3">
        <v>900</v>
      </c>
      <c r="AD39" s="4" t="s">
        <v>257</v>
      </c>
      <c r="AE39" s="7">
        <v>1</v>
      </c>
      <c r="AF39" s="7">
        <v>2</v>
      </c>
      <c r="AG39" s="4">
        <v>0</v>
      </c>
      <c r="AH39" s="4">
        <v>22</v>
      </c>
      <c r="AI39" s="4">
        <v>200</v>
      </c>
      <c r="AJ39" s="4" t="s">
        <v>64</v>
      </c>
      <c r="AK39" s="4" t="s">
        <v>403</v>
      </c>
      <c r="AL39" s="4" t="s">
        <v>114</v>
      </c>
      <c r="AM39" s="28" t="s">
        <v>386</v>
      </c>
      <c r="AN39" s="8">
        <v>0.157</v>
      </c>
      <c r="AO39" s="4">
        <v>3.3140000000000001E-3</v>
      </c>
    </row>
    <row r="40" spans="1:41" x14ac:dyDescent="0.2">
      <c r="A40" s="4" t="s">
        <v>63</v>
      </c>
      <c r="B40" s="4" t="s">
        <v>154</v>
      </c>
      <c r="C40" s="6">
        <v>5.88</v>
      </c>
      <c r="D40" s="6">
        <v>36.4</v>
      </c>
      <c r="E40" s="6">
        <v>47.7</v>
      </c>
      <c r="F40" s="4" t="s">
        <v>0</v>
      </c>
      <c r="G40" s="4" t="s">
        <v>86</v>
      </c>
      <c r="H40" s="4" t="s">
        <v>0</v>
      </c>
      <c r="I40" s="17" t="s">
        <v>328</v>
      </c>
      <c r="J40" s="4" t="s">
        <v>315</v>
      </c>
      <c r="K40" s="4">
        <v>7</v>
      </c>
      <c r="L40" s="3">
        <v>0.95499999999999996</v>
      </c>
      <c r="M40" s="19">
        <v>32.4</v>
      </c>
      <c r="N40" s="3">
        <v>1.1519999999999999</v>
      </c>
      <c r="O40" s="4" t="s">
        <v>11</v>
      </c>
      <c r="P40" s="4">
        <v>1.2903225810000001</v>
      </c>
      <c r="Q40" s="3">
        <v>1550</v>
      </c>
      <c r="R40" s="2" t="s">
        <v>190</v>
      </c>
      <c r="S40" s="2" t="s">
        <v>145</v>
      </c>
      <c r="T40" s="3" t="s">
        <v>114</v>
      </c>
      <c r="U40" s="3" t="s">
        <v>292</v>
      </c>
      <c r="V40" s="4" t="s">
        <v>222</v>
      </c>
      <c r="W40" s="5" t="s">
        <v>226</v>
      </c>
      <c r="X40" s="4">
        <v>1.1919999999999999</v>
      </c>
      <c r="Y40" s="4" t="s">
        <v>114</v>
      </c>
      <c r="Z40" s="4" t="s">
        <v>134</v>
      </c>
      <c r="AA40" s="4" t="s">
        <v>274</v>
      </c>
      <c r="AB40" s="4">
        <v>37</v>
      </c>
      <c r="AC40" s="3">
        <v>900</v>
      </c>
      <c r="AD40" s="4" t="s">
        <v>362</v>
      </c>
      <c r="AE40" s="7">
        <v>2</v>
      </c>
      <c r="AF40" s="7">
        <v>4</v>
      </c>
      <c r="AG40" s="4">
        <v>0</v>
      </c>
      <c r="AH40" s="4">
        <v>31</v>
      </c>
      <c r="AI40" s="4">
        <v>200</v>
      </c>
      <c r="AJ40" s="4" t="s">
        <v>64</v>
      </c>
      <c r="AK40" s="4" t="s">
        <v>0</v>
      </c>
      <c r="AL40" s="4" t="s">
        <v>114</v>
      </c>
      <c r="AM40" s="28" t="s">
        <v>387</v>
      </c>
      <c r="AN40" s="8">
        <v>0.32700000000000001</v>
      </c>
      <c r="AO40" s="4">
        <v>3.6540000000000001E-3</v>
      </c>
    </row>
    <row r="41" spans="1:41" x14ac:dyDescent="0.2">
      <c r="A41" s="4" t="s">
        <v>63</v>
      </c>
      <c r="B41" s="4" t="s">
        <v>154</v>
      </c>
      <c r="C41" s="6">
        <v>5.88</v>
      </c>
      <c r="D41" s="6">
        <v>36.4</v>
      </c>
      <c r="E41" s="6">
        <v>47.7</v>
      </c>
      <c r="F41" s="4" t="s">
        <v>0</v>
      </c>
      <c r="G41" s="4" t="s">
        <v>86</v>
      </c>
      <c r="H41" s="4" t="s">
        <v>0</v>
      </c>
      <c r="I41" s="17" t="s">
        <v>328</v>
      </c>
      <c r="J41" s="25" t="s">
        <v>315</v>
      </c>
      <c r="K41" s="4">
        <v>11</v>
      </c>
      <c r="L41" s="3">
        <v>1.0049999999999999</v>
      </c>
      <c r="M41" s="19">
        <v>27</v>
      </c>
      <c r="N41" s="3">
        <v>1.1519999999999999</v>
      </c>
      <c r="O41" s="4" t="s">
        <v>11</v>
      </c>
      <c r="P41" s="4">
        <v>2.2622950820000001</v>
      </c>
      <c r="Q41" s="3">
        <v>1475</v>
      </c>
      <c r="R41" s="2" t="s">
        <v>190</v>
      </c>
      <c r="S41" s="2" t="s">
        <v>145</v>
      </c>
      <c r="T41" s="3" t="s">
        <v>145</v>
      </c>
      <c r="U41" s="3" t="s">
        <v>292</v>
      </c>
      <c r="V41" s="4" t="s">
        <v>224</v>
      </c>
      <c r="W41" s="5" t="s">
        <v>225</v>
      </c>
      <c r="X41" s="4">
        <v>1.27</v>
      </c>
      <c r="Y41" s="4" t="s">
        <v>114</v>
      </c>
      <c r="Z41" s="4" t="s">
        <v>134</v>
      </c>
      <c r="AA41" s="4" t="s">
        <v>274</v>
      </c>
      <c r="AB41" s="4">
        <v>59</v>
      </c>
      <c r="AC41" s="3">
        <v>900</v>
      </c>
      <c r="AD41" s="4" t="s">
        <v>363</v>
      </c>
      <c r="AE41" s="7">
        <v>1</v>
      </c>
      <c r="AF41" s="7">
        <v>2</v>
      </c>
      <c r="AG41" s="4">
        <v>0</v>
      </c>
      <c r="AH41" s="4">
        <v>34</v>
      </c>
      <c r="AI41" s="4">
        <v>200</v>
      </c>
      <c r="AJ41" s="4" t="s">
        <v>64</v>
      </c>
      <c r="AK41" s="4" t="s">
        <v>405</v>
      </c>
      <c r="AL41" s="4" t="s">
        <v>114</v>
      </c>
      <c r="AM41" s="28" t="s">
        <v>387</v>
      </c>
      <c r="AN41" s="8">
        <v>0.23699999999999999</v>
      </c>
      <c r="AO41" s="4">
        <v>3.4740000000000001E-3</v>
      </c>
    </row>
    <row r="42" spans="1:41" x14ac:dyDescent="0.2">
      <c r="A42" s="4" t="s">
        <v>79</v>
      </c>
      <c r="B42" s="4" t="s">
        <v>156</v>
      </c>
      <c r="C42" s="6">
        <v>2.762</v>
      </c>
      <c r="D42" s="6">
        <v>29.3</v>
      </c>
      <c r="E42" s="6">
        <v>47.6</v>
      </c>
      <c r="F42" s="4" t="s">
        <v>0</v>
      </c>
      <c r="G42" s="4" t="s">
        <v>50</v>
      </c>
      <c r="H42" s="4" t="s">
        <v>0</v>
      </c>
      <c r="I42" s="17" t="s">
        <v>328</v>
      </c>
      <c r="J42" s="4" t="s">
        <v>315</v>
      </c>
      <c r="K42" s="4">
        <v>2</v>
      </c>
      <c r="L42" s="3">
        <v>0.84499999999999997</v>
      </c>
      <c r="M42" s="19">
        <v>24.9</v>
      </c>
      <c r="N42" s="3">
        <v>0.85899999999999999</v>
      </c>
      <c r="O42" s="4" t="s">
        <v>11</v>
      </c>
      <c r="P42" s="4">
        <v>2.1355932200000001</v>
      </c>
      <c r="Q42" s="3">
        <v>1475</v>
      </c>
      <c r="R42" s="2" t="s">
        <v>190</v>
      </c>
      <c r="S42" s="2" t="s">
        <v>145</v>
      </c>
      <c r="T42" s="3" t="s">
        <v>145</v>
      </c>
      <c r="U42" s="3" t="s">
        <v>292</v>
      </c>
      <c r="V42" s="4" t="s">
        <v>227</v>
      </c>
      <c r="W42" s="5" t="s">
        <v>228</v>
      </c>
      <c r="X42" s="4">
        <v>2.1850000000000001</v>
      </c>
      <c r="Y42" s="4" t="s">
        <v>145</v>
      </c>
      <c r="Z42" s="4" t="s">
        <v>134</v>
      </c>
      <c r="AA42" s="4" t="s">
        <v>274</v>
      </c>
      <c r="AB42" s="4">
        <v>29</v>
      </c>
      <c r="AC42" s="3">
        <v>900</v>
      </c>
      <c r="AD42" s="4" t="s">
        <v>361</v>
      </c>
      <c r="AE42" s="7">
        <v>5</v>
      </c>
      <c r="AF42" s="7">
        <v>2</v>
      </c>
      <c r="AG42" s="4">
        <v>0</v>
      </c>
      <c r="AH42" s="4">
        <v>53</v>
      </c>
      <c r="AI42" s="4">
        <v>200</v>
      </c>
      <c r="AJ42" s="4" t="s">
        <v>64</v>
      </c>
      <c r="AK42" s="4" t="s">
        <v>0</v>
      </c>
      <c r="AL42" s="4" t="s">
        <v>114</v>
      </c>
      <c r="AM42" s="28" t="s">
        <v>387</v>
      </c>
      <c r="AN42" s="8">
        <v>0.28699999999999998</v>
      </c>
      <c r="AO42" s="4">
        <v>3.5739999999999999E-3</v>
      </c>
    </row>
    <row r="43" spans="1:41" x14ac:dyDescent="0.2">
      <c r="A43" s="4" t="s">
        <v>63</v>
      </c>
      <c r="B43" s="4" t="s">
        <v>154</v>
      </c>
      <c r="C43" s="6">
        <v>5.88</v>
      </c>
      <c r="D43" s="6">
        <v>36.4</v>
      </c>
      <c r="E43" s="6">
        <v>47.7</v>
      </c>
      <c r="F43" s="4" t="s">
        <v>0</v>
      </c>
      <c r="G43" s="4" t="s">
        <v>86</v>
      </c>
      <c r="H43" s="4" t="s">
        <v>0</v>
      </c>
      <c r="I43" s="17" t="s">
        <v>328</v>
      </c>
      <c r="J43" s="5" t="s">
        <v>316</v>
      </c>
      <c r="K43" s="4">
        <v>8</v>
      </c>
      <c r="L43" s="3">
        <v>0.97</v>
      </c>
      <c r="M43" s="19">
        <v>21</v>
      </c>
      <c r="N43" s="3">
        <v>1.1519999999999999</v>
      </c>
      <c r="O43" s="4" t="s">
        <v>11</v>
      </c>
      <c r="P43" s="4">
        <v>1.4750000000000001</v>
      </c>
      <c r="Q43" s="3">
        <v>1550</v>
      </c>
      <c r="R43" s="2" t="s">
        <v>190</v>
      </c>
      <c r="S43" s="2" t="s">
        <v>145</v>
      </c>
      <c r="T43" s="3" t="s">
        <v>114</v>
      </c>
      <c r="U43" s="3" t="s">
        <v>292</v>
      </c>
      <c r="V43" s="4" t="s">
        <v>222</v>
      </c>
      <c r="W43" s="5" t="s">
        <v>226</v>
      </c>
      <c r="X43" s="4">
        <v>1.1919999999999999</v>
      </c>
      <c r="Y43" s="4" t="s">
        <v>114</v>
      </c>
      <c r="Z43" s="4" t="s">
        <v>134</v>
      </c>
      <c r="AA43" s="4" t="s">
        <v>274</v>
      </c>
      <c r="AB43" s="4">
        <v>16</v>
      </c>
      <c r="AC43" s="3">
        <v>900</v>
      </c>
      <c r="AD43" s="4" t="s">
        <v>362</v>
      </c>
      <c r="AE43" s="7">
        <v>2</v>
      </c>
      <c r="AF43" s="7">
        <v>4</v>
      </c>
      <c r="AG43" s="4">
        <v>0</v>
      </c>
      <c r="AH43" s="4">
        <v>46</v>
      </c>
      <c r="AI43" s="4">
        <v>200</v>
      </c>
      <c r="AJ43" s="4" t="s">
        <v>64</v>
      </c>
      <c r="AK43" s="4" t="s">
        <v>0</v>
      </c>
      <c r="AL43" s="4" t="s">
        <v>114</v>
      </c>
      <c r="AM43" s="28" t="s">
        <v>387</v>
      </c>
      <c r="AN43" s="8">
        <v>0.22700000000000001</v>
      </c>
      <c r="AO43" s="4">
        <v>3.454E-3</v>
      </c>
    </row>
    <row r="44" spans="1:41" x14ac:dyDescent="0.2">
      <c r="A44" s="4" t="s">
        <v>63</v>
      </c>
      <c r="B44" s="4" t="s">
        <v>154</v>
      </c>
      <c r="C44" s="6">
        <v>5.88</v>
      </c>
      <c r="D44" s="6">
        <v>36.4</v>
      </c>
      <c r="E44" s="6">
        <v>47.7</v>
      </c>
      <c r="F44" s="4" t="s">
        <v>148</v>
      </c>
      <c r="G44" s="4" t="s">
        <v>50</v>
      </c>
      <c r="H44" s="4" t="s">
        <v>0</v>
      </c>
      <c r="I44" s="17" t="s">
        <v>325</v>
      </c>
      <c r="J44" s="4" t="s">
        <v>308</v>
      </c>
      <c r="K44" s="4">
        <v>7</v>
      </c>
      <c r="L44" s="3">
        <v>0.98499999999999999</v>
      </c>
      <c r="M44" s="19">
        <v>24.4</v>
      </c>
      <c r="N44" s="3">
        <v>0.85899999999999999</v>
      </c>
      <c r="O44" s="4" t="s">
        <v>11</v>
      </c>
      <c r="P44" s="4">
        <v>1.553191489</v>
      </c>
      <c r="Q44" s="3">
        <v>1475</v>
      </c>
      <c r="R44" s="2" t="s">
        <v>190</v>
      </c>
      <c r="S44" s="2" t="s">
        <v>145</v>
      </c>
      <c r="T44" s="3" t="s">
        <v>145</v>
      </c>
      <c r="U44" s="3" t="s">
        <v>292</v>
      </c>
      <c r="V44" s="4" t="s">
        <v>218</v>
      </c>
      <c r="W44" s="5" t="s">
        <v>220</v>
      </c>
      <c r="X44" s="4">
        <v>3.1789999999999998</v>
      </c>
      <c r="Y44" s="4" t="s">
        <v>145</v>
      </c>
      <c r="Z44" s="4" t="s">
        <v>134</v>
      </c>
      <c r="AA44" s="4" t="s">
        <v>274</v>
      </c>
      <c r="AB44" s="4">
        <v>221</v>
      </c>
      <c r="AC44" s="3">
        <v>900</v>
      </c>
      <c r="AD44" s="4" t="s">
        <v>359</v>
      </c>
      <c r="AE44" s="7">
        <v>31</v>
      </c>
      <c r="AF44" s="7">
        <v>35</v>
      </c>
      <c r="AG44" s="4">
        <v>1</v>
      </c>
      <c r="AH44" s="4">
        <v>92</v>
      </c>
      <c r="AI44" s="4">
        <v>200</v>
      </c>
      <c r="AJ44" s="4" t="s">
        <v>64</v>
      </c>
      <c r="AK44" s="4" t="s">
        <v>0</v>
      </c>
      <c r="AL44" s="4" t="s">
        <v>114</v>
      </c>
      <c r="AM44" s="28" t="s">
        <v>387</v>
      </c>
      <c r="AN44" s="8">
        <v>0.72599999999999998</v>
      </c>
      <c r="AO44" s="4">
        <v>4.4520000000000002E-3</v>
      </c>
    </row>
    <row r="45" spans="1:41" x14ac:dyDescent="0.2">
      <c r="A45" s="4" t="s">
        <v>63</v>
      </c>
      <c r="B45" s="4" t="s">
        <v>154</v>
      </c>
      <c r="C45" s="6">
        <v>5.88</v>
      </c>
      <c r="D45" s="6">
        <v>36.4</v>
      </c>
      <c r="E45" s="6">
        <v>47.7</v>
      </c>
      <c r="F45" s="4" t="s">
        <v>0</v>
      </c>
      <c r="G45" s="4" t="s">
        <v>86</v>
      </c>
      <c r="H45" s="4" t="s">
        <v>0</v>
      </c>
      <c r="I45" s="17" t="s">
        <v>328</v>
      </c>
      <c r="J45" s="4" t="s">
        <v>315</v>
      </c>
      <c r="K45" s="4">
        <v>10</v>
      </c>
      <c r="L45" s="3">
        <v>0.93</v>
      </c>
      <c r="M45" s="19">
        <v>27.2</v>
      </c>
      <c r="N45" s="3">
        <v>1.1519999999999999</v>
      </c>
      <c r="O45" s="4" t="s">
        <v>11</v>
      </c>
      <c r="P45" s="4">
        <v>1.1830985919999999</v>
      </c>
      <c r="Q45" s="3">
        <v>1550</v>
      </c>
      <c r="R45" s="2" t="s">
        <v>190</v>
      </c>
      <c r="S45" s="2" t="s">
        <v>145</v>
      </c>
      <c r="T45" s="3" t="s">
        <v>114</v>
      </c>
      <c r="U45" s="3" t="s">
        <v>292</v>
      </c>
      <c r="V45" s="4" t="s">
        <v>222</v>
      </c>
      <c r="W45" s="5" t="s">
        <v>226</v>
      </c>
      <c r="X45" s="4">
        <v>1.1919999999999999</v>
      </c>
      <c r="Y45" s="4" t="s">
        <v>114</v>
      </c>
      <c r="Z45" s="4" t="s">
        <v>134</v>
      </c>
      <c r="AA45" s="4" t="s">
        <v>274</v>
      </c>
      <c r="AB45" s="4">
        <v>78</v>
      </c>
      <c r="AC45" s="3">
        <v>900</v>
      </c>
      <c r="AD45" s="4" t="s">
        <v>364</v>
      </c>
      <c r="AE45" s="7">
        <v>2</v>
      </c>
      <c r="AF45" s="7">
        <v>4</v>
      </c>
      <c r="AG45" s="4">
        <v>0</v>
      </c>
      <c r="AH45" s="4">
        <v>54</v>
      </c>
      <c r="AI45" s="4">
        <v>200</v>
      </c>
      <c r="AJ45" s="4" t="s">
        <v>64</v>
      </c>
      <c r="AK45" s="4" t="s">
        <v>405</v>
      </c>
      <c r="AL45" s="4" t="s">
        <v>114</v>
      </c>
      <c r="AM45" s="28" t="s">
        <v>387</v>
      </c>
      <c r="AN45" s="8">
        <v>0.217</v>
      </c>
      <c r="AO45" s="4">
        <v>3.434E-3</v>
      </c>
    </row>
    <row r="46" spans="1:41" x14ac:dyDescent="0.2">
      <c r="A46" s="4" t="s">
        <v>63</v>
      </c>
      <c r="B46" s="4" t="s">
        <v>154</v>
      </c>
      <c r="C46" s="6">
        <v>5.88</v>
      </c>
      <c r="D46" s="6">
        <v>36.4</v>
      </c>
      <c r="E46" s="6">
        <v>47.7</v>
      </c>
      <c r="F46" s="4" t="s">
        <v>0</v>
      </c>
      <c r="G46" s="4" t="s">
        <v>86</v>
      </c>
      <c r="H46" s="4" t="s">
        <v>0</v>
      </c>
      <c r="I46" s="17" t="s">
        <v>330</v>
      </c>
      <c r="J46" s="5" t="s">
        <v>321</v>
      </c>
      <c r="K46" s="4">
        <v>6</v>
      </c>
      <c r="L46" s="3">
        <v>0.84</v>
      </c>
      <c r="M46" s="19">
        <v>35.799999999999997</v>
      </c>
      <c r="N46" s="3">
        <v>1.1519999999999999</v>
      </c>
      <c r="O46" s="4" t="s">
        <v>11</v>
      </c>
      <c r="P46" s="4">
        <v>1.3478260870000001</v>
      </c>
      <c r="Q46" s="3">
        <v>1475</v>
      </c>
      <c r="R46" s="2" t="s">
        <v>190</v>
      </c>
      <c r="S46" s="2" t="s">
        <v>145</v>
      </c>
      <c r="T46" s="3" t="s">
        <v>145</v>
      </c>
      <c r="U46" s="3" t="s">
        <v>292</v>
      </c>
      <c r="V46" s="4" t="s">
        <v>222</v>
      </c>
      <c r="W46" s="5" t="s">
        <v>223</v>
      </c>
      <c r="X46" s="4">
        <v>1.5780000000000001</v>
      </c>
      <c r="Y46" s="4" t="s">
        <v>114</v>
      </c>
      <c r="Z46" s="4" t="s">
        <v>134</v>
      </c>
      <c r="AA46" s="4" t="s">
        <v>274</v>
      </c>
      <c r="AB46" s="4">
        <v>18</v>
      </c>
      <c r="AC46" s="3">
        <v>900</v>
      </c>
      <c r="AD46" s="4" t="s">
        <v>364</v>
      </c>
      <c r="AE46" s="7">
        <v>2</v>
      </c>
      <c r="AF46" s="7">
        <v>1</v>
      </c>
      <c r="AG46" s="4">
        <v>0</v>
      </c>
      <c r="AH46" s="4">
        <v>67</v>
      </c>
      <c r="AI46" s="4">
        <v>200</v>
      </c>
      <c r="AJ46" s="4" t="s">
        <v>64</v>
      </c>
      <c r="AK46" s="4" t="s">
        <v>0</v>
      </c>
      <c r="AL46" s="4" t="s">
        <v>114</v>
      </c>
      <c r="AM46" s="28" t="s">
        <v>386</v>
      </c>
      <c r="AN46" s="8">
        <v>0.23699999999999999</v>
      </c>
      <c r="AO46" s="4">
        <v>3.4740000000000001E-3</v>
      </c>
    </row>
    <row r="47" spans="1:41" x14ac:dyDescent="0.2">
      <c r="A47" s="4" t="s">
        <v>99</v>
      </c>
      <c r="B47" s="4" t="s">
        <v>154</v>
      </c>
      <c r="C47" s="6">
        <v>8.07</v>
      </c>
      <c r="D47" s="6">
        <v>36</v>
      </c>
      <c r="E47" s="6">
        <v>47.3</v>
      </c>
      <c r="F47" s="4" t="s">
        <v>148</v>
      </c>
      <c r="G47" s="4" t="s">
        <v>50</v>
      </c>
      <c r="H47" s="4" t="s">
        <v>0</v>
      </c>
      <c r="I47" s="17" t="s">
        <v>328</v>
      </c>
      <c r="J47" s="4" t="s">
        <v>315</v>
      </c>
      <c r="K47" s="4">
        <v>5</v>
      </c>
      <c r="L47" s="3">
        <v>0.87</v>
      </c>
      <c r="M47" s="19">
        <v>29.5</v>
      </c>
      <c r="N47" s="3">
        <v>0.85899999999999999</v>
      </c>
      <c r="O47" s="4" t="s">
        <v>11</v>
      </c>
      <c r="P47" s="4">
        <v>1.162790698</v>
      </c>
      <c r="Q47" s="3">
        <v>1550</v>
      </c>
      <c r="R47" s="2" t="s">
        <v>190</v>
      </c>
      <c r="S47" s="2" t="s">
        <v>145</v>
      </c>
      <c r="T47" s="3" t="s">
        <v>114</v>
      </c>
      <c r="U47" s="3" t="s">
        <v>292</v>
      </c>
      <c r="V47" s="4" t="s">
        <v>229</v>
      </c>
      <c r="W47" s="5" t="s">
        <v>230</v>
      </c>
      <c r="X47" s="4">
        <v>5.3920000000000003</v>
      </c>
      <c r="Y47" s="4" t="s">
        <v>145</v>
      </c>
      <c r="Z47" s="4" t="s">
        <v>134</v>
      </c>
      <c r="AA47" s="4" t="s">
        <v>274</v>
      </c>
      <c r="AB47" s="4">
        <v>85</v>
      </c>
      <c r="AC47" s="3">
        <v>900</v>
      </c>
      <c r="AD47" s="4" t="s">
        <v>365</v>
      </c>
      <c r="AE47" s="7">
        <v>1</v>
      </c>
      <c r="AF47" s="7">
        <v>2</v>
      </c>
      <c r="AG47" s="4">
        <v>0</v>
      </c>
      <c r="AH47" s="4">
        <v>9</v>
      </c>
      <c r="AI47" s="4">
        <v>200</v>
      </c>
      <c r="AJ47" s="4" t="s">
        <v>64</v>
      </c>
      <c r="AK47" s="4" t="s">
        <v>0</v>
      </c>
      <c r="AL47" s="4" t="s">
        <v>114</v>
      </c>
      <c r="AM47" s="28" t="s">
        <v>387</v>
      </c>
      <c r="AN47" s="8">
        <v>0.52600000000000002</v>
      </c>
      <c r="AO47" s="4">
        <v>4.052E-3</v>
      </c>
    </row>
    <row r="48" spans="1:41" x14ac:dyDescent="0.2">
      <c r="A48" s="4" t="s">
        <v>63</v>
      </c>
      <c r="B48" s="4" t="s">
        <v>154</v>
      </c>
      <c r="C48" s="6">
        <v>5.88</v>
      </c>
      <c r="D48" s="6">
        <v>36.4</v>
      </c>
      <c r="E48" s="6">
        <v>47.7</v>
      </c>
      <c r="F48" s="4" t="s">
        <v>148</v>
      </c>
      <c r="G48" s="4" t="s">
        <v>50</v>
      </c>
      <c r="H48" s="4" t="s">
        <v>0</v>
      </c>
      <c r="I48" s="17" t="s">
        <v>328</v>
      </c>
      <c r="J48" s="4" t="s">
        <v>315</v>
      </c>
      <c r="K48" s="4">
        <v>2</v>
      </c>
      <c r="L48" s="3">
        <v>1.02</v>
      </c>
      <c r="M48" s="19">
        <v>20</v>
      </c>
      <c r="N48" s="3">
        <v>0.85899999999999999</v>
      </c>
      <c r="O48" s="4" t="s">
        <v>11</v>
      </c>
      <c r="P48" s="4">
        <v>1.956521739</v>
      </c>
      <c r="Q48" s="3">
        <v>1475</v>
      </c>
      <c r="R48" s="2" t="s">
        <v>190</v>
      </c>
      <c r="S48" s="2" t="s">
        <v>145</v>
      </c>
      <c r="T48" s="3" t="s">
        <v>145</v>
      </c>
      <c r="U48" s="3" t="s">
        <v>292</v>
      </c>
      <c r="V48" s="4" t="s">
        <v>231</v>
      </c>
      <c r="W48" s="5" t="s">
        <v>232</v>
      </c>
      <c r="X48" s="4">
        <v>2.7229999999999999</v>
      </c>
      <c r="Y48" s="4" t="s">
        <v>145</v>
      </c>
      <c r="Z48" s="4" t="s">
        <v>134</v>
      </c>
      <c r="AA48" s="4" t="s">
        <v>274</v>
      </c>
      <c r="AB48" s="4">
        <v>92</v>
      </c>
      <c r="AC48" s="3">
        <v>900</v>
      </c>
      <c r="AD48" s="4" t="s">
        <v>366</v>
      </c>
      <c r="AE48" s="7">
        <v>2</v>
      </c>
      <c r="AF48" s="7">
        <v>1</v>
      </c>
      <c r="AG48" s="4">
        <v>0</v>
      </c>
      <c r="AH48" s="4">
        <v>7</v>
      </c>
      <c r="AI48" s="4">
        <v>200</v>
      </c>
      <c r="AJ48" s="4" t="s">
        <v>64</v>
      </c>
      <c r="AK48" s="4" t="s">
        <v>0</v>
      </c>
      <c r="AL48" s="4" t="s">
        <v>114</v>
      </c>
      <c r="AM48" s="28" t="s">
        <v>387</v>
      </c>
      <c r="AN48" s="8">
        <v>0.39600000000000002</v>
      </c>
      <c r="AO48" s="4">
        <v>3.7919999999999998E-3</v>
      </c>
    </row>
    <row r="49" spans="1:41" x14ac:dyDescent="0.2">
      <c r="A49" s="4" t="s">
        <v>63</v>
      </c>
      <c r="B49" s="4" t="s">
        <v>154</v>
      </c>
      <c r="C49" s="6">
        <v>5.88</v>
      </c>
      <c r="D49" s="6">
        <v>36.4</v>
      </c>
      <c r="E49" s="6">
        <v>47.7</v>
      </c>
      <c r="F49" s="4" t="s">
        <v>0</v>
      </c>
      <c r="G49" s="4" t="s">
        <v>50</v>
      </c>
      <c r="H49" s="4" t="s">
        <v>74</v>
      </c>
      <c r="I49" s="17" t="s">
        <v>325</v>
      </c>
      <c r="J49" s="4" t="s">
        <v>308</v>
      </c>
      <c r="K49" s="4">
        <v>6</v>
      </c>
      <c r="L49" s="3">
        <v>0.86</v>
      </c>
      <c r="M49" s="19">
        <v>19.5</v>
      </c>
      <c r="N49" s="3">
        <v>0.85899999999999999</v>
      </c>
      <c r="O49" s="4" t="s">
        <v>11</v>
      </c>
      <c r="P49" s="4">
        <v>1.408163265</v>
      </c>
      <c r="Q49" s="3">
        <v>1475</v>
      </c>
      <c r="R49" s="2" t="s">
        <v>190</v>
      </c>
      <c r="S49" s="2" t="s">
        <v>145</v>
      </c>
      <c r="T49" s="3" t="s">
        <v>145</v>
      </c>
      <c r="U49" s="3" t="s">
        <v>292</v>
      </c>
      <c r="V49" s="4" t="s">
        <v>218</v>
      </c>
      <c r="W49" s="5" t="s">
        <v>233</v>
      </c>
      <c r="X49" s="4">
        <v>4.3109999999999999</v>
      </c>
      <c r="Y49" s="4" t="s">
        <v>145</v>
      </c>
      <c r="Z49" s="4" t="s">
        <v>0</v>
      </c>
      <c r="AA49" s="4" t="s">
        <v>274</v>
      </c>
      <c r="AB49" s="4">
        <v>221</v>
      </c>
      <c r="AC49" s="3">
        <v>900</v>
      </c>
      <c r="AD49" s="4" t="s">
        <v>359</v>
      </c>
      <c r="AE49" s="7">
        <v>31</v>
      </c>
      <c r="AF49" s="7">
        <v>44</v>
      </c>
      <c r="AG49" s="4">
        <v>1</v>
      </c>
      <c r="AH49" s="4">
        <v>104</v>
      </c>
      <c r="AI49" s="4">
        <v>200</v>
      </c>
      <c r="AJ49" s="4" t="s">
        <v>64</v>
      </c>
      <c r="AK49" s="4" t="s">
        <v>0</v>
      </c>
      <c r="AL49" s="4" t="s">
        <v>114</v>
      </c>
      <c r="AM49" s="28" t="s">
        <v>387</v>
      </c>
      <c r="AN49" s="8">
        <v>0.67600000000000005</v>
      </c>
      <c r="AO49" s="4">
        <v>4.352E-3</v>
      </c>
    </row>
    <row r="50" spans="1:41" x14ac:dyDescent="0.2">
      <c r="A50" s="4" t="s">
        <v>63</v>
      </c>
      <c r="B50" s="4" t="s">
        <v>154</v>
      </c>
      <c r="C50" s="6">
        <v>5.88</v>
      </c>
      <c r="D50" s="6">
        <v>36.4</v>
      </c>
      <c r="E50" s="6">
        <v>47.7</v>
      </c>
      <c r="F50" s="4" t="s">
        <v>148</v>
      </c>
      <c r="G50" s="4" t="s">
        <v>50</v>
      </c>
      <c r="H50" s="4" t="s">
        <v>0</v>
      </c>
      <c r="I50" s="17" t="s">
        <v>328</v>
      </c>
      <c r="J50" s="4" t="s">
        <v>317</v>
      </c>
      <c r="K50" s="4">
        <v>1</v>
      </c>
      <c r="L50" s="3">
        <v>0.95</v>
      </c>
      <c r="M50" s="19">
        <v>44.8</v>
      </c>
      <c r="N50" s="3">
        <v>0.85899999999999999</v>
      </c>
      <c r="O50" s="4" t="s">
        <v>11</v>
      </c>
      <c r="P50" s="4">
        <v>2.1818181820000002</v>
      </c>
      <c r="Q50" s="3">
        <v>1475</v>
      </c>
      <c r="R50" s="2" t="s">
        <v>190</v>
      </c>
      <c r="S50" s="2" t="s">
        <v>145</v>
      </c>
      <c r="T50" s="3" t="s">
        <v>145</v>
      </c>
      <c r="U50" s="3" t="s">
        <v>292</v>
      </c>
      <c r="V50" s="4" t="s">
        <v>231</v>
      </c>
      <c r="W50" s="5" t="s">
        <v>232</v>
      </c>
      <c r="X50" s="4">
        <v>2.7229999999999999</v>
      </c>
      <c r="Y50" s="4" t="s">
        <v>145</v>
      </c>
      <c r="Z50" s="4" t="s">
        <v>134</v>
      </c>
      <c r="AA50" s="4" t="s">
        <v>274</v>
      </c>
      <c r="AB50" s="4">
        <v>36</v>
      </c>
      <c r="AC50" s="3">
        <v>900</v>
      </c>
      <c r="AD50" s="4" t="s">
        <v>366</v>
      </c>
      <c r="AE50" s="7">
        <v>2</v>
      </c>
      <c r="AF50" s="7">
        <v>1</v>
      </c>
      <c r="AG50" s="4">
        <v>0</v>
      </c>
      <c r="AH50" s="4">
        <v>16</v>
      </c>
      <c r="AI50" s="4">
        <v>200</v>
      </c>
      <c r="AJ50" s="4" t="s">
        <v>64</v>
      </c>
      <c r="AK50" s="4" t="s">
        <v>0</v>
      </c>
      <c r="AL50" s="4" t="s">
        <v>114</v>
      </c>
      <c r="AM50" s="28" t="s">
        <v>387</v>
      </c>
      <c r="AN50" s="8">
        <v>0.23699999999999999</v>
      </c>
      <c r="AO50" s="4">
        <v>3.4740000000000001E-3</v>
      </c>
    </row>
    <row r="51" spans="1:41" x14ac:dyDescent="0.2">
      <c r="A51" s="4" t="s">
        <v>63</v>
      </c>
      <c r="B51" s="4" t="s">
        <v>154</v>
      </c>
      <c r="C51" s="6">
        <v>5.88</v>
      </c>
      <c r="D51" s="6">
        <v>36.4</v>
      </c>
      <c r="E51" s="6">
        <v>47.7</v>
      </c>
      <c r="F51" s="4" t="s">
        <v>0</v>
      </c>
      <c r="G51" s="4" t="s">
        <v>50</v>
      </c>
      <c r="H51" s="4" t="s">
        <v>0</v>
      </c>
      <c r="I51" s="17" t="s">
        <v>328</v>
      </c>
      <c r="J51" s="4" t="s">
        <v>315</v>
      </c>
      <c r="K51" s="4">
        <v>1</v>
      </c>
      <c r="L51" s="3">
        <v>1.02</v>
      </c>
      <c r="M51" s="19">
        <v>33.6</v>
      </c>
      <c r="N51" s="3">
        <v>0.85899999999999999</v>
      </c>
      <c r="O51" s="4" t="s">
        <v>11</v>
      </c>
      <c r="P51" s="4">
        <v>3.4782608700000002</v>
      </c>
      <c r="Q51" s="3">
        <v>1500</v>
      </c>
      <c r="R51" s="2" t="s">
        <v>190</v>
      </c>
      <c r="S51" s="2" t="s">
        <v>145</v>
      </c>
      <c r="T51" s="3" t="s">
        <v>145</v>
      </c>
      <c r="U51" s="3" t="s">
        <v>292</v>
      </c>
      <c r="V51" s="4" t="s">
        <v>234</v>
      </c>
      <c r="W51" s="5" t="s">
        <v>235</v>
      </c>
      <c r="X51" s="4">
        <v>1.9910000000000001</v>
      </c>
      <c r="Y51" s="4" t="s">
        <v>145</v>
      </c>
      <c r="Z51" s="4" t="s">
        <v>134</v>
      </c>
      <c r="AA51" s="4" t="s">
        <v>274</v>
      </c>
      <c r="AB51" s="4">
        <v>97</v>
      </c>
      <c r="AC51" s="3">
        <v>900</v>
      </c>
      <c r="AD51" s="4" t="s">
        <v>367</v>
      </c>
      <c r="AE51" s="7">
        <v>2</v>
      </c>
      <c r="AF51" s="7">
        <v>2</v>
      </c>
      <c r="AG51" s="4">
        <v>0</v>
      </c>
      <c r="AH51" s="4">
        <v>66</v>
      </c>
      <c r="AI51" s="4">
        <v>200</v>
      </c>
      <c r="AJ51" s="4" t="s">
        <v>64</v>
      </c>
      <c r="AK51" s="4" t="s">
        <v>0</v>
      </c>
      <c r="AL51" s="4" t="s">
        <v>114</v>
      </c>
      <c r="AM51" s="28" t="s">
        <v>387</v>
      </c>
      <c r="AN51" s="8">
        <v>0.22700000000000001</v>
      </c>
      <c r="AO51" s="4">
        <v>3.454E-3</v>
      </c>
    </row>
    <row r="52" spans="1:41" x14ac:dyDescent="0.2">
      <c r="A52" s="4" t="s">
        <v>63</v>
      </c>
      <c r="B52" s="4" t="s">
        <v>154</v>
      </c>
      <c r="C52" s="6">
        <v>5.88</v>
      </c>
      <c r="D52" s="6">
        <v>36.4</v>
      </c>
      <c r="E52" s="6">
        <v>47.7</v>
      </c>
      <c r="F52" s="4" t="s">
        <v>0</v>
      </c>
      <c r="G52" s="4" t="s">
        <v>50</v>
      </c>
      <c r="H52" s="4" t="s">
        <v>0</v>
      </c>
      <c r="I52" s="17" t="s">
        <v>328</v>
      </c>
      <c r="J52" s="4" t="s">
        <v>315</v>
      </c>
      <c r="K52" s="4">
        <v>8</v>
      </c>
      <c r="L52" s="3">
        <v>0.91</v>
      </c>
      <c r="M52" s="19">
        <v>28.8</v>
      </c>
      <c r="N52" s="3">
        <v>0.85899999999999999</v>
      </c>
      <c r="O52" s="4" t="s">
        <v>11</v>
      </c>
      <c r="P52" s="4">
        <v>1.0153846150000001</v>
      </c>
      <c r="Q52" s="3">
        <v>1500</v>
      </c>
      <c r="R52" s="2" t="s">
        <v>190</v>
      </c>
      <c r="S52" s="2" t="s">
        <v>145</v>
      </c>
      <c r="T52" s="3" t="s">
        <v>145</v>
      </c>
      <c r="U52" s="3" t="s">
        <v>292</v>
      </c>
      <c r="V52" s="4" t="s">
        <v>236</v>
      </c>
      <c r="W52" s="5" t="s">
        <v>237</v>
      </c>
      <c r="X52" s="4">
        <v>6.5609999999999999</v>
      </c>
      <c r="Y52" s="4" t="s">
        <v>145</v>
      </c>
      <c r="Z52" s="4" t="s">
        <v>0</v>
      </c>
      <c r="AA52" s="4" t="s">
        <v>274</v>
      </c>
      <c r="AB52" s="4">
        <v>29</v>
      </c>
      <c r="AC52" s="3">
        <v>900</v>
      </c>
      <c r="AD52" s="4" t="s">
        <v>361</v>
      </c>
      <c r="AE52" s="7">
        <v>1</v>
      </c>
      <c r="AF52" s="7">
        <v>19</v>
      </c>
      <c r="AG52" s="4">
        <v>0</v>
      </c>
      <c r="AH52" s="4">
        <v>95</v>
      </c>
      <c r="AI52" s="4">
        <v>200</v>
      </c>
      <c r="AJ52" s="4" t="s">
        <v>64</v>
      </c>
      <c r="AK52" s="4" t="s">
        <v>0</v>
      </c>
      <c r="AL52" s="4" t="s">
        <v>114</v>
      </c>
      <c r="AM52" s="28" t="s">
        <v>386</v>
      </c>
      <c r="AN52" s="8">
        <v>0.76600000000000001</v>
      </c>
      <c r="AO52" s="4">
        <v>4.5319999999999996E-3</v>
      </c>
    </row>
    <row r="53" spans="1:41" x14ac:dyDescent="0.2">
      <c r="A53" s="4" t="s">
        <v>63</v>
      </c>
      <c r="B53" s="4" t="s">
        <v>154</v>
      </c>
      <c r="C53" s="6">
        <v>5.88</v>
      </c>
      <c r="D53" s="6">
        <v>36.4</v>
      </c>
      <c r="E53" s="6">
        <v>47.7</v>
      </c>
      <c r="F53" s="4" t="s">
        <v>0</v>
      </c>
      <c r="G53" s="4" t="s">
        <v>50</v>
      </c>
      <c r="H53" s="4" t="s">
        <v>0</v>
      </c>
      <c r="I53" s="17" t="s">
        <v>328</v>
      </c>
      <c r="J53" s="4" t="s">
        <v>319</v>
      </c>
      <c r="K53" s="4">
        <v>4</v>
      </c>
      <c r="L53" s="3">
        <v>0.94499999999999995</v>
      </c>
      <c r="M53" s="19">
        <v>20.9</v>
      </c>
      <c r="N53" s="3">
        <v>0.85899999999999999</v>
      </c>
      <c r="O53" s="4" t="s">
        <v>11</v>
      </c>
      <c r="P53" s="4">
        <v>3.921875</v>
      </c>
      <c r="Q53" s="3">
        <v>1500</v>
      </c>
      <c r="R53" s="2" t="s">
        <v>190</v>
      </c>
      <c r="S53" s="2" t="s">
        <v>145</v>
      </c>
      <c r="T53" s="3" t="s">
        <v>145</v>
      </c>
      <c r="U53" s="3" t="s">
        <v>292</v>
      </c>
      <c r="V53" s="4" t="s">
        <v>234</v>
      </c>
      <c r="W53" s="5" t="s">
        <v>235</v>
      </c>
      <c r="X53" s="4">
        <v>1.9910000000000001</v>
      </c>
      <c r="Y53" s="4" t="s">
        <v>145</v>
      </c>
      <c r="Z53" s="4" t="s">
        <v>134</v>
      </c>
      <c r="AA53" s="4" t="s">
        <v>274</v>
      </c>
      <c r="AB53" s="4">
        <v>13</v>
      </c>
      <c r="AC53" s="3">
        <v>900</v>
      </c>
      <c r="AD53" s="4" t="s">
        <v>368</v>
      </c>
      <c r="AE53" s="7">
        <v>2</v>
      </c>
      <c r="AF53" s="7">
        <v>2</v>
      </c>
      <c r="AG53" s="4">
        <v>0</v>
      </c>
      <c r="AH53" s="4">
        <v>69</v>
      </c>
      <c r="AI53" s="4">
        <v>200</v>
      </c>
      <c r="AJ53" s="4" t="s">
        <v>64</v>
      </c>
      <c r="AK53" s="4" t="s">
        <v>0</v>
      </c>
      <c r="AL53" s="4" t="s">
        <v>114</v>
      </c>
      <c r="AM53" s="28" t="s">
        <v>387</v>
      </c>
      <c r="AN53" s="8">
        <v>0.17699999999999999</v>
      </c>
      <c r="AO53" s="4">
        <v>3.3540000000000002E-3</v>
      </c>
    </row>
    <row r="54" spans="1:41" x14ac:dyDescent="0.2">
      <c r="A54" s="4" t="s">
        <v>63</v>
      </c>
      <c r="B54" s="4" t="s">
        <v>154</v>
      </c>
      <c r="C54" s="6">
        <v>5.88</v>
      </c>
      <c r="D54" s="6">
        <v>36.4</v>
      </c>
      <c r="E54" s="6">
        <v>47.7</v>
      </c>
      <c r="F54" s="4" t="s">
        <v>0</v>
      </c>
      <c r="G54" s="4" t="s">
        <v>50</v>
      </c>
      <c r="H54" s="4" t="s">
        <v>0</v>
      </c>
      <c r="I54" s="17" t="s">
        <v>328</v>
      </c>
      <c r="J54" s="4" t="s">
        <v>320</v>
      </c>
      <c r="K54" s="4">
        <v>6</v>
      </c>
      <c r="L54" s="3">
        <v>0.99</v>
      </c>
      <c r="M54" s="19">
        <v>25.5</v>
      </c>
      <c r="N54" s="3">
        <v>0.85899999999999999</v>
      </c>
      <c r="O54" s="4" t="s">
        <v>11</v>
      </c>
      <c r="P54" s="4">
        <v>3.2394366200000002</v>
      </c>
      <c r="Q54" s="3">
        <v>1500</v>
      </c>
      <c r="R54" s="2" t="s">
        <v>190</v>
      </c>
      <c r="S54" s="2" t="s">
        <v>145</v>
      </c>
      <c r="T54" s="3" t="s">
        <v>145</v>
      </c>
      <c r="U54" s="3" t="s">
        <v>292</v>
      </c>
      <c r="V54" s="4" t="s">
        <v>234</v>
      </c>
      <c r="W54" s="5" t="s">
        <v>235</v>
      </c>
      <c r="X54" s="4">
        <v>1.9910000000000001</v>
      </c>
      <c r="Y54" s="4" t="s">
        <v>145</v>
      </c>
      <c r="Z54" s="4" t="s">
        <v>134</v>
      </c>
      <c r="AA54" s="4" t="s">
        <v>274</v>
      </c>
      <c r="AB54" s="4">
        <v>0</v>
      </c>
      <c r="AC54" s="3">
        <v>900</v>
      </c>
      <c r="AD54" s="4" t="s">
        <v>369</v>
      </c>
      <c r="AE54" s="7">
        <v>2</v>
      </c>
      <c r="AF54" s="7">
        <v>2</v>
      </c>
      <c r="AG54" s="4">
        <v>0</v>
      </c>
      <c r="AH54" s="4">
        <v>72</v>
      </c>
      <c r="AI54" s="4">
        <v>200</v>
      </c>
      <c r="AJ54" s="4" t="s">
        <v>64</v>
      </c>
      <c r="AK54" s="4" t="s">
        <v>0</v>
      </c>
      <c r="AL54" s="4" t="s">
        <v>114</v>
      </c>
      <c r="AM54" s="28" t="s">
        <v>387</v>
      </c>
      <c r="AN54" s="8">
        <v>0.25700000000000001</v>
      </c>
      <c r="AO54" s="4">
        <v>3.5140000000000002E-3</v>
      </c>
    </row>
    <row r="55" spans="1:41" x14ac:dyDescent="0.2">
      <c r="A55" s="4" t="s">
        <v>63</v>
      </c>
      <c r="B55" s="4" t="s">
        <v>154</v>
      </c>
      <c r="C55" s="6">
        <v>5.88</v>
      </c>
      <c r="D55" s="6">
        <v>36.4</v>
      </c>
      <c r="E55" s="6">
        <v>47.7</v>
      </c>
      <c r="F55" s="4" t="s">
        <v>0</v>
      </c>
      <c r="G55" s="4" t="s">
        <v>50</v>
      </c>
      <c r="H55" s="4" t="s">
        <v>77</v>
      </c>
      <c r="I55" s="17" t="s">
        <v>328</v>
      </c>
      <c r="J55" s="4" t="s">
        <v>315</v>
      </c>
      <c r="K55" s="4">
        <v>4</v>
      </c>
      <c r="L55" s="3">
        <v>0.96</v>
      </c>
      <c r="M55" s="19">
        <v>26.9</v>
      </c>
      <c r="N55" s="3">
        <v>1.1519999999999999</v>
      </c>
      <c r="O55" s="4" t="s">
        <v>11</v>
      </c>
      <c r="P55" s="4">
        <v>1.6122448979999999</v>
      </c>
      <c r="Q55" s="3">
        <v>1475</v>
      </c>
      <c r="R55" s="2" t="s">
        <v>190</v>
      </c>
      <c r="S55" s="2" t="s">
        <v>145</v>
      </c>
      <c r="T55" s="3" t="s">
        <v>145</v>
      </c>
      <c r="U55" s="3" t="s">
        <v>292</v>
      </c>
      <c r="V55" s="4" t="s">
        <v>218</v>
      </c>
      <c r="W55" s="5" t="s">
        <v>238</v>
      </c>
      <c r="X55" s="4">
        <v>7.54</v>
      </c>
      <c r="Y55" s="4" t="s">
        <v>114</v>
      </c>
      <c r="Z55" s="4" t="s">
        <v>0</v>
      </c>
      <c r="AA55" s="4" t="s">
        <v>274</v>
      </c>
      <c r="AB55" s="4">
        <v>106</v>
      </c>
      <c r="AC55" s="3">
        <v>900</v>
      </c>
      <c r="AD55" s="4" t="s">
        <v>368</v>
      </c>
      <c r="AE55" s="7">
        <v>31</v>
      </c>
      <c r="AF55" s="7">
        <v>52</v>
      </c>
      <c r="AG55" s="4">
        <v>0</v>
      </c>
      <c r="AH55" s="4">
        <v>112</v>
      </c>
      <c r="AI55" s="4">
        <v>200</v>
      </c>
      <c r="AJ55" s="4" t="s">
        <v>64</v>
      </c>
      <c r="AK55" s="4" t="s">
        <v>0</v>
      </c>
      <c r="AL55" s="4" t="s">
        <v>114</v>
      </c>
      <c r="AM55" s="28" t="s">
        <v>387</v>
      </c>
      <c r="AN55" s="8">
        <v>0.66600000000000004</v>
      </c>
      <c r="AO55" s="4">
        <v>4.3319999999999999E-3</v>
      </c>
    </row>
    <row r="56" spans="1:41" x14ac:dyDescent="0.2">
      <c r="A56" s="4" t="s">
        <v>111</v>
      </c>
      <c r="B56" s="4" t="s">
        <v>154</v>
      </c>
      <c r="C56" s="6">
        <v>6.87</v>
      </c>
      <c r="D56" s="6">
        <v>36.4</v>
      </c>
      <c r="E56" s="6">
        <v>47.7</v>
      </c>
      <c r="F56" s="4" t="s">
        <v>148</v>
      </c>
      <c r="G56" s="4" t="s">
        <v>86</v>
      </c>
      <c r="H56" s="4" t="s">
        <v>0</v>
      </c>
      <c r="I56" s="17" t="s">
        <v>328</v>
      </c>
      <c r="J56" s="4" t="s">
        <v>315</v>
      </c>
      <c r="K56" s="4">
        <v>2</v>
      </c>
      <c r="L56" s="3">
        <v>0.94</v>
      </c>
      <c r="M56" s="19">
        <v>25.1</v>
      </c>
      <c r="N56" s="3">
        <v>1.1519999999999999</v>
      </c>
      <c r="O56" s="4" t="s">
        <v>11</v>
      </c>
      <c r="P56" s="4">
        <v>2.0895522390000001</v>
      </c>
      <c r="Q56" s="3">
        <v>1475</v>
      </c>
      <c r="R56" s="2" t="s">
        <v>190</v>
      </c>
      <c r="S56" s="2" t="s">
        <v>145</v>
      </c>
      <c r="T56" s="3" t="s">
        <v>145</v>
      </c>
      <c r="U56" s="3" t="s">
        <v>292</v>
      </c>
      <c r="V56" s="4" t="s">
        <v>239</v>
      </c>
      <c r="W56" s="5" t="s">
        <v>240</v>
      </c>
      <c r="X56" s="4">
        <v>4.625</v>
      </c>
      <c r="Y56" s="4" t="s">
        <v>114</v>
      </c>
      <c r="Z56" s="4" t="s">
        <v>135</v>
      </c>
      <c r="AA56" s="4" t="s">
        <v>274</v>
      </c>
      <c r="AB56" s="4">
        <v>92</v>
      </c>
      <c r="AC56" s="3">
        <v>900</v>
      </c>
      <c r="AD56" s="4" t="s">
        <v>241</v>
      </c>
      <c r="AE56" s="7">
        <v>5</v>
      </c>
      <c r="AF56" s="7">
        <v>4</v>
      </c>
      <c r="AG56" s="4">
        <v>0</v>
      </c>
      <c r="AH56" s="4">
        <v>6</v>
      </c>
      <c r="AI56" s="4">
        <v>200</v>
      </c>
      <c r="AJ56" s="4" t="s">
        <v>64</v>
      </c>
      <c r="AK56" s="4" t="s">
        <v>0</v>
      </c>
      <c r="AL56" s="4" t="s">
        <v>114</v>
      </c>
      <c r="AM56" s="28" t="s">
        <v>387</v>
      </c>
      <c r="AN56" s="8">
        <v>0.27700000000000002</v>
      </c>
      <c r="AO56" s="4">
        <v>3.5539999999999999E-3</v>
      </c>
    </row>
    <row r="57" spans="1:41" x14ac:dyDescent="0.2">
      <c r="A57" s="4" t="s">
        <v>63</v>
      </c>
      <c r="B57" s="4" t="s">
        <v>154</v>
      </c>
      <c r="C57" s="6">
        <v>5.88</v>
      </c>
      <c r="D57" s="6">
        <v>36.4</v>
      </c>
      <c r="E57" s="6">
        <v>47.7</v>
      </c>
      <c r="F57" s="4" t="s">
        <v>148</v>
      </c>
      <c r="G57" s="4" t="s">
        <v>50</v>
      </c>
      <c r="H57" s="4" t="s">
        <v>77</v>
      </c>
      <c r="I57" s="17" t="s">
        <v>328</v>
      </c>
      <c r="J57" s="4" t="s">
        <v>315</v>
      </c>
      <c r="K57" s="4">
        <v>8</v>
      </c>
      <c r="L57" s="3">
        <v>0.89500000000000002</v>
      </c>
      <c r="M57" s="19">
        <v>28.6</v>
      </c>
      <c r="N57" s="3">
        <v>0.85899999999999999</v>
      </c>
      <c r="O57" s="4" t="s">
        <v>11</v>
      </c>
      <c r="P57" s="4">
        <v>1.576576577</v>
      </c>
      <c r="Q57" s="3">
        <v>1475</v>
      </c>
      <c r="R57" s="2" t="s">
        <v>190</v>
      </c>
      <c r="S57" s="2" t="s">
        <v>145</v>
      </c>
      <c r="T57" s="3" t="s">
        <v>145</v>
      </c>
      <c r="U57" s="3" t="s">
        <v>292</v>
      </c>
      <c r="V57" s="4" t="s">
        <v>218</v>
      </c>
      <c r="W57" s="5" t="s">
        <v>238</v>
      </c>
      <c r="X57" s="4">
        <v>7.54</v>
      </c>
      <c r="Y57" s="4" t="s">
        <v>145</v>
      </c>
      <c r="Z57" s="4" t="s">
        <v>0</v>
      </c>
      <c r="AA57" s="4" t="s">
        <v>274</v>
      </c>
      <c r="AB57" s="4">
        <v>114</v>
      </c>
      <c r="AC57" s="3">
        <v>900</v>
      </c>
      <c r="AD57" s="4" t="s">
        <v>241</v>
      </c>
      <c r="AE57" s="7">
        <v>31</v>
      </c>
      <c r="AF57" s="7">
        <v>52</v>
      </c>
      <c r="AG57" s="4">
        <v>0</v>
      </c>
      <c r="AH57" s="4">
        <v>116</v>
      </c>
      <c r="AI57" s="4">
        <v>200</v>
      </c>
      <c r="AJ57" s="4" t="s">
        <v>64</v>
      </c>
      <c r="AK57" s="4" t="s">
        <v>0</v>
      </c>
      <c r="AL57" s="4" t="s">
        <v>114</v>
      </c>
      <c r="AM57" s="28" t="s">
        <v>387</v>
      </c>
      <c r="AN57" s="8">
        <v>0.78600000000000003</v>
      </c>
      <c r="AO57" s="4">
        <v>4.5719999999999997E-3</v>
      </c>
    </row>
    <row r="58" spans="1:41" x14ac:dyDescent="0.2">
      <c r="A58" s="4" t="s">
        <v>63</v>
      </c>
      <c r="B58" s="4" t="s">
        <v>154</v>
      </c>
      <c r="C58" s="6">
        <v>5.88</v>
      </c>
      <c r="D58" s="6">
        <v>36.4</v>
      </c>
      <c r="E58" s="6">
        <v>47.7</v>
      </c>
      <c r="F58" s="4" t="s">
        <v>0</v>
      </c>
      <c r="G58" s="4" t="s">
        <v>50</v>
      </c>
      <c r="H58" s="4" t="s">
        <v>0</v>
      </c>
      <c r="I58" s="17" t="s">
        <v>328</v>
      </c>
      <c r="J58" s="5" t="s">
        <v>316</v>
      </c>
      <c r="K58" s="4">
        <v>5</v>
      </c>
      <c r="L58" s="3">
        <v>0.76</v>
      </c>
      <c r="M58" s="19">
        <v>46.5</v>
      </c>
      <c r="N58" s="3">
        <v>0.85899999999999999</v>
      </c>
      <c r="O58" s="4" t="s">
        <v>11</v>
      </c>
      <c r="P58" s="4">
        <v>3.1844380399999999</v>
      </c>
      <c r="Q58" s="3">
        <v>1500</v>
      </c>
      <c r="R58" s="2" t="s">
        <v>190</v>
      </c>
      <c r="S58" s="2" t="s">
        <v>145</v>
      </c>
      <c r="T58" s="3" t="s">
        <v>145</v>
      </c>
      <c r="U58" s="3" t="s">
        <v>292</v>
      </c>
      <c r="V58" s="4" t="s">
        <v>234</v>
      </c>
      <c r="W58" s="5" t="s">
        <v>235</v>
      </c>
      <c r="X58" s="4">
        <v>1.9910000000000001</v>
      </c>
      <c r="Y58" s="4" t="s">
        <v>145</v>
      </c>
      <c r="Z58" s="4" t="s">
        <v>134</v>
      </c>
      <c r="AA58" s="4" t="s">
        <v>274</v>
      </c>
      <c r="AB58" s="4">
        <v>88</v>
      </c>
      <c r="AC58" s="3">
        <v>900</v>
      </c>
      <c r="AD58" s="4" t="s">
        <v>369</v>
      </c>
      <c r="AE58" s="7">
        <v>2</v>
      </c>
      <c r="AF58" s="7">
        <v>2</v>
      </c>
      <c r="AG58" s="4">
        <v>0</v>
      </c>
      <c r="AH58" s="4">
        <v>80</v>
      </c>
      <c r="AI58" s="4">
        <v>200</v>
      </c>
      <c r="AJ58" s="4" t="s">
        <v>64</v>
      </c>
      <c r="AK58" s="4" t="s">
        <v>0</v>
      </c>
      <c r="AL58" s="4" t="s">
        <v>114</v>
      </c>
      <c r="AM58" s="28" t="s">
        <v>387</v>
      </c>
      <c r="AN58" s="8">
        <v>0.217</v>
      </c>
      <c r="AO58" s="4">
        <v>3.434E-3</v>
      </c>
    </row>
    <row r="59" spans="1:41" x14ac:dyDescent="0.2">
      <c r="A59" s="4" t="s">
        <v>63</v>
      </c>
      <c r="B59" s="4" t="s">
        <v>154</v>
      </c>
      <c r="C59" s="6">
        <v>5.88</v>
      </c>
      <c r="D59" s="6">
        <v>36.4</v>
      </c>
      <c r="E59" s="6">
        <v>47.7</v>
      </c>
      <c r="F59" s="4" t="s">
        <v>0</v>
      </c>
      <c r="G59" s="4" t="s">
        <v>50</v>
      </c>
      <c r="H59" s="4" t="s">
        <v>0</v>
      </c>
      <c r="I59" s="17" t="s">
        <v>328</v>
      </c>
      <c r="J59" s="4" t="s">
        <v>319</v>
      </c>
      <c r="K59" s="4">
        <v>3</v>
      </c>
      <c r="L59" s="3">
        <v>0.88500000000000001</v>
      </c>
      <c r="M59" s="19">
        <v>27.1</v>
      </c>
      <c r="N59" s="3">
        <v>0.85899999999999999</v>
      </c>
      <c r="O59" s="4" t="s">
        <v>11</v>
      </c>
      <c r="P59" s="4">
        <v>3.485064011</v>
      </c>
      <c r="Q59" s="3">
        <v>1500</v>
      </c>
      <c r="R59" s="2" t="s">
        <v>190</v>
      </c>
      <c r="S59" s="2" t="s">
        <v>145</v>
      </c>
      <c r="T59" s="3" t="s">
        <v>145</v>
      </c>
      <c r="U59" s="3" t="s">
        <v>292</v>
      </c>
      <c r="V59" s="4" t="s">
        <v>234</v>
      </c>
      <c r="W59" s="5" t="s">
        <v>235</v>
      </c>
      <c r="X59" s="4">
        <v>1.9910000000000001</v>
      </c>
      <c r="Y59" s="4" t="s">
        <v>145</v>
      </c>
      <c r="Z59" s="4" t="s">
        <v>134</v>
      </c>
      <c r="AA59" s="4" t="s">
        <v>274</v>
      </c>
      <c r="AB59" s="4">
        <v>13</v>
      </c>
      <c r="AC59" s="3">
        <v>900</v>
      </c>
      <c r="AD59" s="4" t="s">
        <v>368</v>
      </c>
      <c r="AE59" s="7">
        <v>2</v>
      </c>
      <c r="AF59" s="7">
        <v>2</v>
      </c>
      <c r="AG59" s="4">
        <v>0</v>
      </c>
      <c r="AH59" s="4">
        <v>83</v>
      </c>
      <c r="AI59" s="4">
        <v>200</v>
      </c>
      <c r="AJ59" s="4" t="s">
        <v>64</v>
      </c>
      <c r="AK59" s="4" t="s">
        <v>0</v>
      </c>
      <c r="AL59" s="4" t="s">
        <v>114</v>
      </c>
      <c r="AM59" s="28" t="s">
        <v>387</v>
      </c>
      <c r="AN59" s="8">
        <v>0.156</v>
      </c>
      <c r="AO59" s="4">
        <v>3.3119999999999998E-3</v>
      </c>
    </row>
    <row r="60" spans="1:41" x14ac:dyDescent="0.2">
      <c r="A60" s="4" t="s">
        <v>111</v>
      </c>
      <c r="B60" s="4" t="s">
        <v>154</v>
      </c>
      <c r="C60" s="6">
        <v>6.87</v>
      </c>
      <c r="D60" s="6">
        <v>36.4</v>
      </c>
      <c r="E60" s="6">
        <v>47.7</v>
      </c>
      <c r="F60" s="4" t="s">
        <v>0</v>
      </c>
      <c r="G60" s="4" t="s">
        <v>50</v>
      </c>
      <c r="H60" s="4" t="s">
        <v>0</v>
      </c>
      <c r="I60" s="17" t="s">
        <v>328</v>
      </c>
      <c r="J60" s="4" t="s">
        <v>315</v>
      </c>
      <c r="K60" s="4">
        <v>10</v>
      </c>
      <c r="L60" s="3">
        <v>0.80500000000000005</v>
      </c>
      <c r="M60" s="19">
        <v>12.9</v>
      </c>
      <c r="N60" s="3">
        <v>0.85899999999999999</v>
      </c>
      <c r="O60" s="4" t="s">
        <v>11</v>
      </c>
      <c r="P60" s="4">
        <v>2.2959183670000001</v>
      </c>
      <c r="Q60" s="3">
        <v>1475</v>
      </c>
      <c r="R60" s="2" t="s">
        <v>190</v>
      </c>
      <c r="S60" s="2" t="s">
        <v>145</v>
      </c>
      <c r="T60" s="3" t="s">
        <v>145</v>
      </c>
      <c r="U60" s="3" t="s">
        <v>292</v>
      </c>
      <c r="V60" s="4" t="s">
        <v>239</v>
      </c>
      <c r="W60" s="5" t="s">
        <v>241</v>
      </c>
      <c r="X60" s="4">
        <v>6.51</v>
      </c>
      <c r="Y60" s="4" t="s">
        <v>145</v>
      </c>
      <c r="Z60" s="4" t="s">
        <v>270</v>
      </c>
      <c r="AA60" s="4" t="s">
        <v>274</v>
      </c>
      <c r="AB60" s="4">
        <v>119</v>
      </c>
      <c r="AC60" s="3">
        <v>900</v>
      </c>
      <c r="AD60" s="4" t="s">
        <v>370</v>
      </c>
      <c r="AE60" s="7">
        <v>5</v>
      </c>
      <c r="AF60" s="7">
        <v>7</v>
      </c>
      <c r="AG60" s="4">
        <v>0</v>
      </c>
      <c r="AH60" s="4">
        <v>27</v>
      </c>
      <c r="AI60" s="4">
        <v>200</v>
      </c>
      <c r="AJ60" s="4" t="s">
        <v>64</v>
      </c>
      <c r="AK60" s="4" t="s">
        <v>0</v>
      </c>
      <c r="AL60" s="4" t="s">
        <v>114</v>
      </c>
      <c r="AM60" s="28" t="s">
        <v>387</v>
      </c>
      <c r="AN60" s="8">
        <v>0.217</v>
      </c>
      <c r="AO60" s="4">
        <v>3.434E-3</v>
      </c>
    </row>
    <row r="61" spans="1:41" x14ac:dyDescent="0.2">
      <c r="A61" s="4" t="s">
        <v>111</v>
      </c>
      <c r="B61" s="4" t="s">
        <v>154</v>
      </c>
      <c r="C61" s="6">
        <v>6.87</v>
      </c>
      <c r="D61" s="6">
        <v>36.4</v>
      </c>
      <c r="E61" s="6">
        <v>47.7</v>
      </c>
      <c r="F61" s="4" t="s">
        <v>0</v>
      </c>
      <c r="G61" s="4" t="s">
        <v>50</v>
      </c>
      <c r="H61" s="4" t="s">
        <v>0</v>
      </c>
      <c r="I61" s="17" t="s">
        <v>328</v>
      </c>
      <c r="J61" s="4" t="s">
        <v>320</v>
      </c>
      <c r="K61" s="4">
        <v>11</v>
      </c>
      <c r="L61" s="3">
        <v>0.82</v>
      </c>
      <c r="M61" s="19">
        <v>13.6</v>
      </c>
      <c r="N61" s="3">
        <v>0.85899999999999999</v>
      </c>
      <c r="O61" s="4" t="s">
        <v>11</v>
      </c>
      <c r="P61" s="4">
        <v>2.6881720429999998</v>
      </c>
      <c r="Q61" s="3">
        <v>1475</v>
      </c>
      <c r="R61" s="2" t="s">
        <v>190</v>
      </c>
      <c r="S61" s="2" t="s">
        <v>145</v>
      </c>
      <c r="T61" s="3" t="s">
        <v>145</v>
      </c>
      <c r="U61" s="3" t="s">
        <v>292</v>
      </c>
      <c r="V61" s="4" t="s">
        <v>239</v>
      </c>
      <c r="W61" s="5" t="s">
        <v>241</v>
      </c>
      <c r="X61" s="4">
        <v>6.51</v>
      </c>
      <c r="Y61" s="4" t="s">
        <v>145</v>
      </c>
      <c r="Z61" s="4" t="s">
        <v>270</v>
      </c>
      <c r="AA61" s="4" t="s">
        <v>274</v>
      </c>
      <c r="AB61" s="4">
        <v>10</v>
      </c>
      <c r="AC61" s="3">
        <v>900</v>
      </c>
      <c r="AD61" s="4" t="s">
        <v>370</v>
      </c>
      <c r="AE61" s="7">
        <v>5</v>
      </c>
      <c r="AF61" s="7">
        <v>7</v>
      </c>
      <c r="AG61" s="4">
        <v>0</v>
      </c>
      <c r="AH61" s="4">
        <v>33</v>
      </c>
      <c r="AI61" s="4">
        <v>200</v>
      </c>
      <c r="AJ61" s="4" t="s">
        <v>64</v>
      </c>
      <c r="AK61" s="4" t="s">
        <v>0</v>
      </c>
      <c r="AL61" s="4" t="s">
        <v>114</v>
      </c>
      <c r="AM61" s="28" t="s">
        <v>387</v>
      </c>
      <c r="AN61" s="8">
        <v>0.218</v>
      </c>
      <c r="AO61" s="4">
        <v>3.4359999999999998E-3</v>
      </c>
    </row>
    <row r="62" spans="1:41" x14ac:dyDescent="0.2">
      <c r="A62" s="4" t="s">
        <v>63</v>
      </c>
      <c r="B62" s="4" t="s">
        <v>154</v>
      </c>
      <c r="C62" s="6">
        <v>5.88</v>
      </c>
      <c r="D62" s="6">
        <v>36.4</v>
      </c>
      <c r="E62" s="6">
        <v>47.7</v>
      </c>
      <c r="F62" s="4" t="s">
        <v>148</v>
      </c>
      <c r="G62" s="4" t="s">
        <v>50</v>
      </c>
      <c r="H62" s="4" t="s">
        <v>0</v>
      </c>
      <c r="I62" s="17" t="s">
        <v>328</v>
      </c>
      <c r="J62" s="4" t="s">
        <v>315</v>
      </c>
      <c r="K62" s="4">
        <v>6</v>
      </c>
      <c r="L62" s="3">
        <v>0.97</v>
      </c>
      <c r="M62" s="19">
        <v>19.899999999999999</v>
      </c>
      <c r="N62" s="3">
        <v>0.85899999999999999</v>
      </c>
      <c r="O62" s="4" t="s">
        <v>11</v>
      </c>
      <c r="P62" s="4">
        <v>1.561181435</v>
      </c>
      <c r="Q62" s="3">
        <v>1475</v>
      </c>
      <c r="R62" s="2" t="s">
        <v>190</v>
      </c>
      <c r="S62" s="2" t="s">
        <v>145</v>
      </c>
      <c r="T62" s="3" t="s">
        <v>145</v>
      </c>
      <c r="U62" s="3" t="s">
        <v>292</v>
      </c>
      <c r="V62" s="4" t="s">
        <v>231</v>
      </c>
      <c r="W62" s="5" t="s">
        <v>242</v>
      </c>
      <c r="X62" s="4">
        <v>3.411</v>
      </c>
      <c r="Y62" s="4" t="s">
        <v>145</v>
      </c>
      <c r="Z62" s="4" t="s">
        <v>134</v>
      </c>
      <c r="AA62" s="4" t="s">
        <v>274</v>
      </c>
      <c r="AB62" s="4">
        <v>148</v>
      </c>
      <c r="AC62" s="3">
        <v>800</v>
      </c>
      <c r="AD62" s="4" t="s">
        <v>371</v>
      </c>
      <c r="AE62" s="7">
        <v>2</v>
      </c>
      <c r="AF62" s="7">
        <v>6</v>
      </c>
      <c r="AG62" s="4">
        <v>0</v>
      </c>
      <c r="AH62" s="4">
        <v>63</v>
      </c>
      <c r="AI62" s="4">
        <v>200</v>
      </c>
      <c r="AJ62" s="4" t="s">
        <v>64</v>
      </c>
      <c r="AK62" s="4" t="s">
        <v>0</v>
      </c>
      <c r="AL62" s="4" t="s">
        <v>114</v>
      </c>
      <c r="AM62" s="28" t="s">
        <v>386</v>
      </c>
      <c r="AN62" s="8">
        <v>0.52700000000000002</v>
      </c>
      <c r="AO62" s="4">
        <v>4.0540000000000003E-3</v>
      </c>
    </row>
    <row r="63" spans="1:41" x14ac:dyDescent="0.2">
      <c r="A63" s="4" t="s">
        <v>111</v>
      </c>
      <c r="B63" s="4" t="s">
        <v>154</v>
      </c>
      <c r="C63" s="6">
        <v>6.87</v>
      </c>
      <c r="D63" s="6">
        <v>36.4</v>
      </c>
      <c r="E63" s="6">
        <v>47.7</v>
      </c>
      <c r="F63" s="4" t="s">
        <v>0</v>
      </c>
      <c r="G63" s="4" t="s">
        <v>50</v>
      </c>
      <c r="H63" s="4" t="s">
        <v>0</v>
      </c>
      <c r="I63" s="17" t="s">
        <v>328</v>
      </c>
      <c r="J63" s="4" t="s">
        <v>319</v>
      </c>
      <c r="K63" s="4">
        <v>12</v>
      </c>
      <c r="L63" s="3">
        <v>0.89</v>
      </c>
      <c r="M63" s="19">
        <v>20.5</v>
      </c>
      <c r="N63" s="3">
        <v>0.85899999999999999</v>
      </c>
      <c r="O63" s="4" t="s">
        <v>11</v>
      </c>
      <c r="P63" s="4">
        <v>1.280148423</v>
      </c>
      <c r="Q63" s="3">
        <v>1475</v>
      </c>
      <c r="R63" s="2" t="s">
        <v>190</v>
      </c>
      <c r="S63" s="2" t="s">
        <v>145</v>
      </c>
      <c r="T63" s="3" t="s">
        <v>145</v>
      </c>
      <c r="U63" s="3" t="s">
        <v>292</v>
      </c>
      <c r="V63" s="4" t="s">
        <v>239</v>
      </c>
      <c r="W63" s="5" t="s">
        <v>241</v>
      </c>
      <c r="X63" s="4">
        <v>6.51</v>
      </c>
      <c r="Y63" s="4" t="s">
        <v>145</v>
      </c>
      <c r="Z63" s="4" t="s">
        <v>269</v>
      </c>
      <c r="AA63" s="4" t="s">
        <v>274</v>
      </c>
      <c r="AB63" s="4">
        <v>55</v>
      </c>
      <c r="AC63" s="3">
        <v>800</v>
      </c>
      <c r="AD63" s="4" t="s">
        <v>371</v>
      </c>
      <c r="AE63" s="7">
        <v>5</v>
      </c>
      <c r="AF63" s="7">
        <v>7</v>
      </c>
      <c r="AG63" s="4">
        <v>0</v>
      </c>
      <c r="AH63" s="4">
        <v>47</v>
      </c>
      <c r="AI63" s="4">
        <v>200</v>
      </c>
      <c r="AJ63" s="4" t="s">
        <v>64</v>
      </c>
      <c r="AK63" s="4" t="s">
        <v>0</v>
      </c>
      <c r="AL63" s="4" t="s">
        <v>114</v>
      </c>
      <c r="AM63" s="28" t="s">
        <v>387</v>
      </c>
      <c r="AN63" s="8">
        <v>0.33800000000000002</v>
      </c>
      <c r="AO63" s="4">
        <v>3.676E-3</v>
      </c>
    </row>
    <row r="64" spans="1:41" x14ac:dyDescent="0.2">
      <c r="A64" s="4" t="s">
        <v>111</v>
      </c>
      <c r="B64" s="4" t="s">
        <v>154</v>
      </c>
      <c r="C64" s="6">
        <v>6.87</v>
      </c>
      <c r="D64" s="6">
        <v>36.4</v>
      </c>
      <c r="E64" s="6">
        <v>47.7</v>
      </c>
      <c r="F64" s="4" t="s">
        <v>0</v>
      </c>
      <c r="G64" s="4" t="s">
        <v>50</v>
      </c>
      <c r="H64" s="4" t="s">
        <v>172</v>
      </c>
      <c r="I64" s="17" t="s">
        <v>328</v>
      </c>
      <c r="J64" s="4" t="s">
        <v>315</v>
      </c>
      <c r="K64" s="4">
        <v>3</v>
      </c>
      <c r="L64" s="3">
        <v>0.93500000000000005</v>
      </c>
      <c r="M64" s="19">
        <v>15.4</v>
      </c>
      <c r="N64" s="3">
        <v>0.85899999999999999</v>
      </c>
      <c r="O64" s="4" t="s">
        <v>11</v>
      </c>
      <c r="P64" s="4">
        <v>2.7130044839999998</v>
      </c>
      <c r="Q64" s="3">
        <v>1475</v>
      </c>
      <c r="R64" s="2" t="s">
        <v>190</v>
      </c>
      <c r="S64" s="2" t="s">
        <v>145</v>
      </c>
      <c r="T64" s="3" t="s">
        <v>145</v>
      </c>
      <c r="U64" s="3" t="s">
        <v>292</v>
      </c>
      <c r="V64" s="4" t="s">
        <v>239</v>
      </c>
      <c r="W64" s="5" t="s">
        <v>241</v>
      </c>
      <c r="X64" s="4">
        <v>6.51</v>
      </c>
      <c r="Y64" s="4" t="s">
        <v>145</v>
      </c>
      <c r="Z64" s="4" t="s">
        <v>269</v>
      </c>
      <c r="AA64" s="4" t="s">
        <v>274</v>
      </c>
      <c r="AB64" s="4">
        <v>119</v>
      </c>
      <c r="AC64" s="3">
        <v>900</v>
      </c>
      <c r="AD64" s="4" t="s">
        <v>370</v>
      </c>
      <c r="AE64" s="7">
        <v>5</v>
      </c>
      <c r="AF64" s="7">
        <v>7</v>
      </c>
      <c r="AG64" s="4">
        <v>0</v>
      </c>
      <c r="AH64" s="4">
        <v>54</v>
      </c>
      <c r="AI64" s="4">
        <v>200</v>
      </c>
      <c r="AJ64" s="4" t="s">
        <v>64</v>
      </c>
      <c r="AK64" s="4" t="s">
        <v>0</v>
      </c>
      <c r="AL64" s="4" t="s">
        <v>114</v>
      </c>
      <c r="AM64" s="28" t="s">
        <v>387</v>
      </c>
      <c r="AN64" s="8">
        <v>0.19700000000000001</v>
      </c>
      <c r="AO64" s="4">
        <v>3.3939999999999999E-3</v>
      </c>
    </row>
    <row r="65" spans="1:41" x14ac:dyDescent="0.2">
      <c r="A65" s="4" t="s">
        <v>111</v>
      </c>
      <c r="B65" s="4" t="s">
        <v>154</v>
      </c>
      <c r="C65" s="6">
        <v>6.87</v>
      </c>
      <c r="D65" s="6">
        <v>36.4</v>
      </c>
      <c r="E65" s="6">
        <v>47.7</v>
      </c>
      <c r="F65" s="4" t="s">
        <v>0</v>
      </c>
      <c r="G65" s="4" t="s">
        <v>86</v>
      </c>
      <c r="H65" s="4" t="s">
        <v>0</v>
      </c>
      <c r="I65" s="17" t="s">
        <v>328</v>
      </c>
      <c r="J65" s="4" t="s">
        <v>315</v>
      </c>
      <c r="K65" s="4">
        <v>11</v>
      </c>
      <c r="L65" s="3">
        <v>0.85</v>
      </c>
      <c r="M65" s="19">
        <v>17.7</v>
      </c>
      <c r="N65" s="3">
        <v>1.1519999999999999</v>
      </c>
      <c r="O65" s="4" t="s">
        <v>11</v>
      </c>
      <c r="P65" s="4">
        <v>1.9628647210000001</v>
      </c>
      <c r="Q65" s="3">
        <v>1475</v>
      </c>
      <c r="R65" s="2" t="s">
        <v>190</v>
      </c>
      <c r="S65" s="2" t="s">
        <v>145</v>
      </c>
      <c r="T65" s="3" t="s">
        <v>145</v>
      </c>
      <c r="U65" s="3" t="s">
        <v>292</v>
      </c>
      <c r="V65" s="4" t="s">
        <v>243</v>
      </c>
      <c r="W65" s="5" t="s">
        <v>244</v>
      </c>
      <c r="X65" s="4">
        <v>5.4720000000000004</v>
      </c>
      <c r="Y65" s="4" t="s">
        <v>114</v>
      </c>
      <c r="Z65" s="4" t="s">
        <v>134</v>
      </c>
      <c r="AA65" s="4" t="s">
        <v>274</v>
      </c>
      <c r="AB65" s="4">
        <v>165</v>
      </c>
      <c r="AC65" s="3">
        <v>900</v>
      </c>
      <c r="AD65" s="4" t="s">
        <v>372</v>
      </c>
      <c r="AE65" s="7">
        <v>2</v>
      </c>
      <c r="AF65" s="7">
        <v>18</v>
      </c>
      <c r="AG65" s="4">
        <v>0</v>
      </c>
      <c r="AH65" s="4">
        <v>32</v>
      </c>
      <c r="AI65" s="4">
        <v>200</v>
      </c>
      <c r="AJ65" s="4" t="s">
        <v>64</v>
      </c>
      <c r="AK65" s="4" t="s">
        <v>0</v>
      </c>
      <c r="AL65" s="4" t="s">
        <v>114</v>
      </c>
      <c r="AM65" s="28" t="s">
        <v>387</v>
      </c>
      <c r="AN65" s="3">
        <v>0.42499999999999999</v>
      </c>
      <c r="AO65" s="4">
        <v>3.8500000000000001E-3</v>
      </c>
    </row>
    <row r="66" spans="1:41" x14ac:dyDescent="0.2">
      <c r="A66" s="4" t="s">
        <v>111</v>
      </c>
      <c r="B66" s="4" t="s">
        <v>154</v>
      </c>
      <c r="C66" s="6">
        <v>6.87</v>
      </c>
      <c r="D66" s="6">
        <v>36.4</v>
      </c>
      <c r="E66" s="6">
        <v>47.7</v>
      </c>
      <c r="F66" s="4" t="s">
        <v>0</v>
      </c>
      <c r="G66" s="4" t="s">
        <v>86</v>
      </c>
      <c r="H66" s="4" t="s">
        <v>0</v>
      </c>
      <c r="I66" s="17" t="s">
        <v>328</v>
      </c>
      <c r="J66" s="4" t="s">
        <v>315</v>
      </c>
      <c r="K66" s="4">
        <v>4</v>
      </c>
      <c r="L66" s="3">
        <v>0.875</v>
      </c>
      <c r="M66" s="19">
        <v>30.3</v>
      </c>
      <c r="N66" s="3">
        <v>1.1519999999999999</v>
      </c>
      <c r="O66" s="4" t="s">
        <v>11</v>
      </c>
      <c r="P66" s="4">
        <v>2.4795640329999999</v>
      </c>
      <c r="Q66" s="3">
        <v>1475</v>
      </c>
      <c r="R66" s="2" t="s">
        <v>190</v>
      </c>
      <c r="S66" s="2" t="s">
        <v>145</v>
      </c>
      <c r="T66" s="3" t="s">
        <v>145</v>
      </c>
      <c r="U66" s="3" t="s">
        <v>292</v>
      </c>
      <c r="V66" s="4" t="s">
        <v>243</v>
      </c>
      <c r="W66" s="5" t="s">
        <v>245</v>
      </c>
      <c r="X66" s="4">
        <v>4.3769999999999998</v>
      </c>
      <c r="Y66" s="4" t="s">
        <v>114</v>
      </c>
      <c r="Z66" s="4" t="s">
        <v>134</v>
      </c>
      <c r="AA66" s="4" t="s">
        <v>274</v>
      </c>
      <c r="AB66" s="4">
        <v>170</v>
      </c>
      <c r="AC66" s="3">
        <v>900</v>
      </c>
      <c r="AD66" s="4" t="s">
        <v>373</v>
      </c>
      <c r="AE66" s="7">
        <v>2</v>
      </c>
      <c r="AF66" s="7">
        <v>21</v>
      </c>
      <c r="AG66" s="4">
        <v>0</v>
      </c>
      <c r="AH66" s="4">
        <v>43</v>
      </c>
      <c r="AI66" s="4">
        <v>200</v>
      </c>
      <c r="AJ66" s="4" t="s">
        <v>64</v>
      </c>
      <c r="AK66" s="4" t="s">
        <v>0</v>
      </c>
      <c r="AL66" s="4" t="s">
        <v>114</v>
      </c>
      <c r="AM66" s="28" t="s">
        <v>387</v>
      </c>
      <c r="AN66" s="3">
        <v>0.22600000000000001</v>
      </c>
      <c r="AO66" s="4">
        <v>3.4520000000000002E-3</v>
      </c>
    </row>
    <row r="67" spans="1:41" x14ac:dyDescent="0.2">
      <c r="A67" s="4" t="s">
        <v>111</v>
      </c>
      <c r="B67" s="4" t="s">
        <v>154</v>
      </c>
      <c r="C67" s="6">
        <v>6.87</v>
      </c>
      <c r="D67" s="6">
        <v>36.4</v>
      </c>
      <c r="E67" s="6">
        <v>47.7</v>
      </c>
      <c r="F67" s="4" t="s">
        <v>146</v>
      </c>
      <c r="G67" s="4" t="s">
        <v>86</v>
      </c>
      <c r="H67" s="4" t="s">
        <v>0</v>
      </c>
      <c r="I67" s="17" t="s">
        <v>328</v>
      </c>
      <c r="J67" s="4" t="s">
        <v>315</v>
      </c>
      <c r="K67" s="4">
        <v>1</v>
      </c>
      <c r="L67" s="3">
        <v>0.98</v>
      </c>
      <c r="M67" s="19">
        <v>18.899999999999999</v>
      </c>
      <c r="N67" s="3">
        <v>1.1519999999999999</v>
      </c>
      <c r="O67" s="4" t="s">
        <v>11</v>
      </c>
      <c r="P67" s="4">
        <v>1.5509259259999999</v>
      </c>
      <c r="Q67" s="3">
        <v>1475</v>
      </c>
      <c r="R67" s="2" t="s">
        <v>190</v>
      </c>
      <c r="S67" s="2" t="s">
        <v>145</v>
      </c>
      <c r="T67" s="3" t="s">
        <v>145</v>
      </c>
      <c r="U67" s="3" t="s">
        <v>292</v>
      </c>
      <c r="V67" s="4" t="s">
        <v>246</v>
      </c>
      <c r="W67" s="5" t="s">
        <v>247</v>
      </c>
      <c r="X67" s="4">
        <v>2.8140000000000001</v>
      </c>
      <c r="Y67" s="4" t="s">
        <v>114</v>
      </c>
      <c r="Z67" s="4" t="s">
        <v>134</v>
      </c>
      <c r="AA67" s="4" t="s">
        <v>274</v>
      </c>
      <c r="AB67" s="4">
        <v>224</v>
      </c>
      <c r="AC67" s="3">
        <v>900</v>
      </c>
      <c r="AD67" s="4" t="s">
        <v>374</v>
      </c>
      <c r="AE67" s="7">
        <v>58</v>
      </c>
      <c r="AF67" s="7">
        <v>4</v>
      </c>
      <c r="AG67" s="4">
        <v>0</v>
      </c>
      <c r="AH67" s="4">
        <v>23</v>
      </c>
      <c r="AI67" s="4">
        <v>200</v>
      </c>
      <c r="AJ67" s="4" t="s">
        <v>64</v>
      </c>
      <c r="AK67" s="4" t="s">
        <v>0</v>
      </c>
      <c r="AL67" s="4" t="s">
        <v>114</v>
      </c>
      <c r="AM67" s="28" t="s">
        <v>387</v>
      </c>
      <c r="AN67" s="3">
        <v>0.376</v>
      </c>
      <c r="AO67" s="4">
        <v>3.7520000000000001E-3</v>
      </c>
    </row>
    <row r="68" spans="1:41" x14ac:dyDescent="0.2">
      <c r="A68" s="4" t="s">
        <v>111</v>
      </c>
      <c r="B68" s="4" t="s">
        <v>154</v>
      </c>
      <c r="C68" s="6">
        <v>6.87</v>
      </c>
      <c r="D68" s="6">
        <v>36.4</v>
      </c>
      <c r="E68" s="6">
        <v>47.7</v>
      </c>
      <c r="F68" s="4" t="s">
        <v>146</v>
      </c>
      <c r="G68" s="4" t="s">
        <v>86</v>
      </c>
      <c r="H68" s="4" t="s">
        <v>0</v>
      </c>
      <c r="I68" s="17" t="s">
        <v>328</v>
      </c>
      <c r="J68" s="4" t="s">
        <v>315</v>
      </c>
      <c r="K68" s="4">
        <v>5</v>
      </c>
      <c r="L68" s="3">
        <v>0.90500000000000003</v>
      </c>
      <c r="M68" s="19">
        <v>12.2</v>
      </c>
      <c r="N68" s="3">
        <v>1.1519999999999999</v>
      </c>
      <c r="O68" s="4" t="s">
        <v>11</v>
      </c>
      <c r="P68" s="4">
        <v>1.6746411480000001</v>
      </c>
      <c r="Q68" s="3">
        <v>1475</v>
      </c>
      <c r="R68" s="2" t="s">
        <v>190</v>
      </c>
      <c r="S68" s="2" t="s">
        <v>145</v>
      </c>
      <c r="T68" s="3" t="s">
        <v>145</v>
      </c>
      <c r="U68" s="3" t="s">
        <v>292</v>
      </c>
      <c r="V68" s="4" t="s">
        <v>246</v>
      </c>
      <c r="W68" s="5" t="s">
        <v>247</v>
      </c>
      <c r="X68" s="4">
        <v>2.8140000000000001</v>
      </c>
      <c r="Y68" s="4" t="s">
        <v>114</v>
      </c>
      <c r="Z68" s="4" t="s">
        <v>134</v>
      </c>
      <c r="AA68" s="4" t="s">
        <v>274</v>
      </c>
      <c r="AB68" s="4">
        <v>224</v>
      </c>
      <c r="AC68" s="3">
        <v>900</v>
      </c>
      <c r="AD68" s="4" t="s">
        <v>374</v>
      </c>
      <c r="AE68" s="7">
        <v>58</v>
      </c>
      <c r="AF68" s="7">
        <v>4</v>
      </c>
      <c r="AG68" s="4">
        <v>0</v>
      </c>
      <c r="AH68" s="4">
        <v>27</v>
      </c>
      <c r="AI68" s="4">
        <v>200</v>
      </c>
      <c r="AJ68" s="4" t="s">
        <v>64</v>
      </c>
      <c r="AK68" s="4" t="s">
        <v>0</v>
      </c>
      <c r="AL68" s="4" t="s">
        <v>114</v>
      </c>
      <c r="AM68" s="28" t="s">
        <v>387</v>
      </c>
      <c r="AN68" s="3">
        <v>0.39500000000000002</v>
      </c>
      <c r="AO68" s="4">
        <v>3.79E-3</v>
      </c>
    </row>
    <row r="69" spans="1:41" x14ac:dyDescent="0.2">
      <c r="A69" s="4" t="s">
        <v>111</v>
      </c>
      <c r="B69" s="4" t="s">
        <v>154</v>
      </c>
      <c r="C69" s="6">
        <v>6.87</v>
      </c>
      <c r="D69" s="6">
        <v>36.4</v>
      </c>
      <c r="E69" s="6">
        <v>47.7</v>
      </c>
      <c r="F69" s="4" t="s">
        <v>146</v>
      </c>
      <c r="G69" s="4" t="s">
        <v>86</v>
      </c>
      <c r="H69" s="4" t="s">
        <v>0</v>
      </c>
      <c r="I69" s="17" t="s">
        <v>328</v>
      </c>
      <c r="J69" s="4" t="s">
        <v>315</v>
      </c>
      <c r="K69" s="4">
        <v>2</v>
      </c>
      <c r="L69" s="3">
        <v>0.86499999999999999</v>
      </c>
      <c r="M69" s="19">
        <v>17.600000000000001</v>
      </c>
      <c r="N69" s="3">
        <v>1.1519999999999999</v>
      </c>
      <c r="O69" s="4" t="s">
        <v>11</v>
      </c>
      <c r="P69" s="4">
        <v>1.698924731</v>
      </c>
      <c r="Q69" s="3">
        <v>1475</v>
      </c>
      <c r="R69" s="2" t="s">
        <v>190</v>
      </c>
      <c r="S69" s="2" t="s">
        <v>145</v>
      </c>
      <c r="T69" s="3" t="s">
        <v>145</v>
      </c>
      <c r="U69" s="3" t="s">
        <v>292</v>
      </c>
      <c r="V69" s="4" t="s">
        <v>246</v>
      </c>
      <c r="W69" s="5" t="s">
        <v>248</v>
      </c>
      <c r="X69" s="4">
        <v>2.7160000000000002</v>
      </c>
      <c r="Y69" s="4" t="s">
        <v>114</v>
      </c>
      <c r="Z69" s="4" t="s">
        <v>134</v>
      </c>
      <c r="AA69" s="4" t="s">
        <v>274</v>
      </c>
      <c r="AB69" s="4">
        <v>235</v>
      </c>
      <c r="AC69" s="3">
        <v>825</v>
      </c>
      <c r="AD69" s="4" t="s">
        <v>375</v>
      </c>
      <c r="AE69" s="7">
        <v>58</v>
      </c>
      <c r="AF69" s="7">
        <v>7</v>
      </c>
      <c r="AG69" s="4">
        <v>0</v>
      </c>
      <c r="AH69" s="4">
        <v>31</v>
      </c>
      <c r="AI69" s="4">
        <v>200</v>
      </c>
      <c r="AJ69" s="4" t="s">
        <v>64</v>
      </c>
      <c r="AK69" s="4" t="s">
        <v>0</v>
      </c>
      <c r="AL69" s="4" t="s">
        <v>114</v>
      </c>
      <c r="AM69" s="28" t="s">
        <v>387</v>
      </c>
      <c r="AN69" s="3">
        <v>0.34499999999999997</v>
      </c>
      <c r="AO69" s="4">
        <v>3.6900000000000001E-3</v>
      </c>
    </row>
    <row r="70" spans="1:41" ht="18" x14ac:dyDescent="0.25">
      <c r="A70" s="4" t="s">
        <v>63</v>
      </c>
      <c r="B70" s="4" t="s">
        <v>154</v>
      </c>
      <c r="C70" s="6">
        <v>5.88</v>
      </c>
      <c r="D70" s="6">
        <v>36.4</v>
      </c>
      <c r="E70" s="6">
        <v>47.7</v>
      </c>
      <c r="F70" s="4" t="s">
        <v>0</v>
      </c>
      <c r="G70" s="4" t="s">
        <v>50</v>
      </c>
      <c r="H70" s="4" t="s">
        <v>147</v>
      </c>
      <c r="I70" s="17" t="s">
        <v>328</v>
      </c>
      <c r="J70" s="4" t="s">
        <v>315</v>
      </c>
      <c r="K70" s="4">
        <v>5</v>
      </c>
      <c r="L70" s="3">
        <v>0.84</v>
      </c>
      <c r="M70" s="19">
        <v>28.2</v>
      </c>
      <c r="N70" s="3">
        <v>0.85899999999999999</v>
      </c>
      <c r="O70" s="4" t="s">
        <v>11</v>
      </c>
      <c r="P70" s="4">
        <v>1.268382353</v>
      </c>
      <c r="Q70" s="3">
        <v>1475</v>
      </c>
      <c r="R70" s="2" t="s">
        <v>190</v>
      </c>
      <c r="S70" s="2" t="s">
        <v>145</v>
      </c>
      <c r="T70" s="3" t="s">
        <v>145</v>
      </c>
      <c r="U70" s="3" t="s">
        <v>292</v>
      </c>
      <c r="V70" s="4" t="s">
        <v>236</v>
      </c>
      <c r="W70" s="5" t="s">
        <v>221</v>
      </c>
      <c r="X70" s="4">
        <v>2.7429999999999999</v>
      </c>
      <c r="Y70" s="4" t="s">
        <v>145</v>
      </c>
      <c r="Z70" s="4" t="s">
        <v>0</v>
      </c>
      <c r="AA70" s="4" t="s">
        <v>274</v>
      </c>
      <c r="AB70" s="4">
        <v>18</v>
      </c>
      <c r="AC70" s="3">
        <v>900</v>
      </c>
      <c r="AD70" s="4" t="s">
        <v>360</v>
      </c>
      <c r="AE70" s="7">
        <v>1</v>
      </c>
      <c r="AF70" s="7">
        <v>15</v>
      </c>
      <c r="AG70" s="4">
        <v>0</v>
      </c>
      <c r="AH70" s="4">
        <v>242</v>
      </c>
      <c r="AI70" s="4">
        <v>200</v>
      </c>
      <c r="AJ70" s="4" t="s">
        <v>64</v>
      </c>
      <c r="AK70" s="4" t="s">
        <v>0</v>
      </c>
      <c r="AL70" s="4" t="s">
        <v>114</v>
      </c>
      <c r="AM70" s="28" t="s">
        <v>387</v>
      </c>
      <c r="AN70" s="3">
        <v>0.47499999999999998</v>
      </c>
      <c r="AO70" s="4">
        <v>3.9500000000000004E-3</v>
      </c>
    </row>
    <row r="71" spans="1:41" x14ac:dyDescent="0.2">
      <c r="A71" s="4" t="s">
        <v>63</v>
      </c>
      <c r="B71" s="4" t="s">
        <v>154</v>
      </c>
      <c r="C71" s="6">
        <v>5.88</v>
      </c>
      <c r="D71" s="6">
        <v>36.4</v>
      </c>
      <c r="E71" s="6">
        <v>47.7</v>
      </c>
      <c r="F71" s="4" t="s">
        <v>148</v>
      </c>
      <c r="G71" s="4" t="s">
        <v>50</v>
      </c>
      <c r="H71" s="4" t="s">
        <v>0</v>
      </c>
      <c r="I71" s="17" t="s">
        <v>328</v>
      </c>
      <c r="J71" s="5" t="s">
        <v>316</v>
      </c>
      <c r="K71" s="4">
        <v>5</v>
      </c>
      <c r="L71" s="3">
        <v>0.93500000000000005</v>
      </c>
      <c r="M71" s="19">
        <v>38.4</v>
      </c>
      <c r="N71" s="3">
        <v>0.85899999999999999</v>
      </c>
      <c r="O71" s="4" t="s">
        <v>11</v>
      </c>
      <c r="P71" s="4">
        <v>1.6835699799999999</v>
      </c>
      <c r="Q71" s="3">
        <v>1475</v>
      </c>
      <c r="R71" s="2" t="s">
        <v>190</v>
      </c>
      <c r="S71" s="2" t="s">
        <v>145</v>
      </c>
      <c r="T71" s="3" t="s">
        <v>145</v>
      </c>
      <c r="U71" s="3" t="s">
        <v>292</v>
      </c>
      <c r="V71" s="4" t="s">
        <v>231</v>
      </c>
      <c r="W71" s="5" t="s">
        <v>242</v>
      </c>
      <c r="X71" s="4">
        <v>3.411</v>
      </c>
      <c r="Y71" s="4" t="s">
        <v>145</v>
      </c>
      <c r="Z71" s="4" t="s">
        <v>134</v>
      </c>
      <c r="AA71" s="4" t="s">
        <v>274</v>
      </c>
      <c r="AB71" s="4">
        <v>85</v>
      </c>
      <c r="AC71" s="3">
        <v>900</v>
      </c>
      <c r="AD71" s="4" t="s">
        <v>368</v>
      </c>
      <c r="AE71" s="7">
        <v>2</v>
      </c>
      <c r="AF71" s="7">
        <v>6</v>
      </c>
      <c r="AG71" s="4">
        <v>0</v>
      </c>
      <c r="AH71" s="4">
        <v>189</v>
      </c>
      <c r="AI71" s="4">
        <v>200</v>
      </c>
      <c r="AJ71" s="4" t="s">
        <v>64</v>
      </c>
      <c r="AK71" s="4" t="s">
        <v>0</v>
      </c>
      <c r="AL71" s="4" t="s">
        <v>114</v>
      </c>
      <c r="AM71" s="28" t="s">
        <v>387</v>
      </c>
      <c r="AN71" s="3">
        <v>0.434</v>
      </c>
      <c r="AO71" s="4">
        <v>3.8679999999999999E-3</v>
      </c>
    </row>
    <row r="72" spans="1:41" x14ac:dyDescent="0.2">
      <c r="A72" s="4" t="s">
        <v>111</v>
      </c>
      <c r="B72" s="4" t="s">
        <v>154</v>
      </c>
      <c r="C72" s="6">
        <v>6.87</v>
      </c>
      <c r="D72" s="6">
        <v>36.4</v>
      </c>
      <c r="E72" s="6">
        <v>47.7</v>
      </c>
      <c r="F72" s="4" t="s">
        <v>148</v>
      </c>
      <c r="G72" s="4" t="s">
        <v>86</v>
      </c>
      <c r="H72" s="4" t="s">
        <v>0</v>
      </c>
      <c r="I72" s="17" t="s">
        <v>328</v>
      </c>
      <c r="J72" s="4" t="s">
        <v>318</v>
      </c>
      <c r="K72" s="4">
        <v>1</v>
      </c>
      <c r="L72" s="3">
        <v>0.78500000000000003</v>
      </c>
      <c r="M72" s="19">
        <v>31.8</v>
      </c>
      <c r="N72" s="3">
        <v>1.1519999999999999</v>
      </c>
      <c r="O72" s="4" t="s">
        <v>11</v>
      </c>
      <c r="P72" s="4">
        <v>3.0417495030000001</v>
      </c>
      <c r="Q72" s="3">
        <v>1475</v>
      </c>
      <c r="R72" s="2" t="s">
        <v>190</v>
      </c>
      <c r="S72" s="2" t="s">
        <v>145</v>
      </c>
      <c r="T72" s="3" t="s">
        <v>145</v>
      </c>
      <c r="U72" s="3" t="s">
        <v>292</v>
      </c>
      <c r="V72" s="4" t="s">
        <v>249</v>
      </c>
      <c r="W72" s="5" t="s">
        <v>250</v>
      </c>
      <c r="X72" s="4">
        <v>2.7469999999999999</v>
      </c>
      <c r="Y72" s="4" t="s">
        <v>114</v>
      </c>
      <c r="Z72" s="4" t="s">
        <v>0</v>
      </c>
      <c r="AA72" s="4" t="s">
        <v>274</v>
      </c>
      <c r="AB72" s="4">
        <v>0</v>
      </c>
      <c r="AC72" s="3">
        <v>900</v>
      </c>
      <c r="AD72" s="4" t="s">
        <v>376</v>
      </c>
      <c r="AE72" s="7">
        <v>109</v>
      </c>
      <c r="AF72" s="7">
        <v>1</v>
      </c>
      <c r="AG72" s="4">
        <v>0</v>
      </c>
      <c r="AH72" s="4">
        <v>24</v>
      </c>
      <c r="AI72" s="4">
        <v>200</v>
      </c>
      <c r="AJ72" s="4" t="s">
        <v>64</v>
      </c>
      <c r="AK72" s="4" t="s">
        <v>0</v>
      </c>
      <c r="AL72" s="4" t="s">
        <v>114</v>
      </c>
      <c r="AM72" s="28" t="s">
        <v>387</v>
      </c>
      <c r="AN72" s="3">
        <v>0.20499999999999999</v>
      </c>
      <c r="AO72" s="4">
        <v>3.4099999999999998E-3</v>
      </c>
    </row>
    <row r="73" spans="1:41" x14ac:dyDescent="0.2">
      <c r="A73" s="4" t="s">
        <v>63</v>
      </c>
      <c r="B73" s="4" t="s">
        <v>154</v>
      </c>
      <c r="C73" s="6">
        <v>5.88</v>
      </c>
      <c r="D73" s="6">
        <v>36.4</v>
      </c>
      <c r="E73" s="6">
        <v>47.7</v>
      </c>
      <c r="F73" s="4" t="s">
        <v>0</v>
      </c>
      <c r="G73" s="4" t="s">
        <v>86</v>
      </c>
      <c r="H73" s="4" t="s">
        <v>0</v>
      </c>
      <c r="I73" s="17" t="s">
        <v>328</v>
      </c>
      <c r="J73" s="4" t="s">
        <v>318</v>
      </c>
      <c r="K73" s="4">
        <v>12</v>
      </c>
      <c r="L73" s="3">
        <v>0.85</v>
      </c>
      <c r="M73" s="19">
        <v>21.3</v>
      </c>
      <c r="N73" s="3">
        <v>1.1519999999999999</v>
      </c>
      <c r="O73" s="4" t="s">
        <v>11</v>
      </c>
      <c r="P73" s="4">
        <v>2.586466165</v>
      </c>
      <c r="Q73" s="3">
        <v>1550</v>
      </c>
      <c r="R73" s="2" t="s">
        <v>190</v>
      </c>
      <c r="S73" s="2" t="s">
        <v>145</v>
      </c>
      <c r="T73" s="3" t="s">
        <v>114</v>
      </c>
      <c r="U73" s="3" t="s">
        <v>292</v>
      </c>
      <c r="V73" s="4" t="s">
        <v>222</v>
      </c>
      <c r="W73" s="5" t="s">
        <v>226</v>
      </c>
      <c r="X73" s="4">
        <v>1.1919999999999999</v>
      </c>
      <c r="Y73" s="4" t="s">
        <v>114</v>
      </c>
      <c r="Z73" s="4" t="s">
        <v>134</v>
      </c>
      <c r="AA73" s="4" t="s">
        <v>274</v>
      </c>
      <c r="AB73" s="4">
        <v>0</v>
      </c>
      <c r="AC73" s="3">
        <v>900</v>
      </c>
      <c r="AD73" s="4" t="s">
        <v>376</v>
      </c>
      <c r="AE73" s="7">
        <v>2</v>
      </c>
      <c r="AF73" s="7">
        <v>4</v>
      </c>
      <c r="AG73" s="4">
        <v>0</v>
      </c>
      <c r="AH73" s="4">
        <v>264</v>
      </c>
      <c r="AI73" s="4">
        <v>200</v>
      </c>
      <c r="AJ73" s="4" t="s">
        <v>64</v>
      </c>
      <c r="AK73" s="4" t="s">
        <v>0</v>
      </c>
      <c r="AL73" s="4" t="s">
        <v>114</v>
      </c>
      <c r="AM73" s="28" t="s">
        <v>387</v>
      </c>
      <c r="AN73" s="3">
        <v>0.245</v>
      </c>
      <c r="AO73" s="4">
        <v>3.49E-3</v>
      </c>
    </row>
    <row r="74" spans="1:41" x14ac:dyDescent="0.2">
      <c r="A74" s="4" t="s">
        <v>111</v>
      </c>
      <c r="B74" s="4" t="s">
        <v>154</v>
      </c>
      <c r="C74" s="6">
        <v>6.87</v>
      </c>
      <c r="D74" s="6">
        <v>36.4</v>
      </c>
      <c r="E74" s="6">
        <v>47.7</v>
      </c>
      <c r="F74" s="4" t="s">
        <v>148</v>
      </c>
      <c r="G74" s="4" t="s">
        <v>86</v>
      </c>
      <c r="H74" s="4" t="s">
        <v>0</v>
      </c>
      <c r="I74" s="17" t="s">
        <v>328</v>
      </c>
      <c r="J74" s="4" t="s">
        <v>318</v>
      </c>
      <c r="K74" s="4">
        <v>11</v>
      </c>
      <c r="L74" s="3">
        <v>0.82499999999999996</v>
      </c>
      <c r="M74" s="19">
        <v>14.4</v>
      </c>
      <c r="N74" s="3">
        <v>1.1519999999999999</v>
      </c>
      <c r="O74" s="4" t="s">
        <v>11</v>
      </c>
      <c r="P74" s="4">
        <v>1.8458781360000001</v>
      </c>
      <c r="Q74" s="3">
        <v>1475</v>
      </c>
      <c r="R74" s="2" t="s">
        <v>190</v>
      </c>
      <c r="S74" s="2" t="s">
        <v>145</v>
      </c>
      <c r="T74" s="3" t="s">
        <v>145</v>
      </c>
      <c r="U74" s="3" t="s">
        <v>292</v>
      </c>
      <c r="V74" s="4" t="s">
        <v>239</v>
      </c>
      <c r="W74" s="5" t="s">
        <v>251</v>
      </c>
      <c r="X74" s="4">
        <v>1.877</v>
      </c>
      <c r="Y74" s="4" t="s">
        <v>114</v>
      </c>
      <c r="Z74" s="4" t="s">
        <v>269</v>
      </c>
      <c r="AA74" s="4" t="s">
        <v>274</v>
      </c>
      <c r="AB74" s="4">
        <v>0</v>
      </c>
      <c r="AC74" s="3">
        <v>900</v>
      </c>
      <c r="AD74" s="4" t="s">
        <v>376</v>
      </c>
      <c r="AE74" s="7">
        <v>2</v>
      </c>
      <c r="AF74" s="7">
        <v>146</v>
      </c>
      <c r="AG74" s="4">
        <v>0</v>
      </c>
      <c r="AH74" s="4">
        <v>49</v>
      </c>
      <c r="AI74" s="4">
        <v>200</v>
      </c>
      <c r="AJ74" s="4" t="s">
        <v>64</v>
      </c>
      <c r="AK74" s="4" t="s">
        <v>0</v>
      </c>
      <c r="AL74" s="4" t="s">
        <v>114</v>
      </c>
      <c r="AM74" s="28" t="s">
        <v>387</v>
      </c>
      <c r="AN74" s="3">
        <v>0.39500000000000002</v>
      </c>
      <c r="AO74" s="4">
        <v>3.79E-3</v>
      </c>
    </row>
    <row r="75" spans="1:41" x14ac:dyDescent="0.2">
      <c r="A75" s="4" t="s">
        <v>111</v>
      </c>
      <c r="B75" s="4" t="s">
        <v>154</v>
      </c>
      <c r="C75" s="6">
        <v>6.87</v>
      </c>
      <c r="D75" s="6">
        <v>36.4</v>
      </c>
      <c r="E75" s="6">
        <v>47.7</v>
      </c>
      <c r="F75" s="4" t="s">
        <v>148</v>
      </c>
      <c r="G75" s="4" t="s">
        <v>86</v>
      </c>
      <c r="H75" s="4" t="s">
        <v>0</v>
      </c>
      <c r="I75" s="17" t="s">
        <v>328</v>
      </c>
      <c r="J75" s="4" t="s">
        <v>315</v>
      </c>
      <c r="K75" s="4">
        <v>1</v>
      </c>
      <c r="L75" s="3">
        <v>1.0049999999999999</v>
      </c>
      <c r="M75" s="19">
        <v>33.799999999999997</v>
      </c>
      <c r="N75" s="3">
        <v>0.85899999999999999</v>
      </c>
      <c r="O75" s="4" t="s">
        <v>11</v>
      </c>
      <c r="P75" s="4">
        <v>2.910128388</v>
      </c>
      <c r="Q75" s="3">
        <v>1500</v>
      </c>
      <c r="R75" s="2" t="s">
        <v>190</v>
      </c>
      <c r="S75" s="2" t="s">
        <v>114</v>
      </c>
      <c r="T75" s="12" t="s">
        <v>145</v>
      </c>
      <c r="U75" s="12" t="s">
        <v>292</v>
      </c>
      <c r="V75" s="10" t="s">
        <v>256</v>
      </c>
      <c r="W75" s="13" t="s">
        <v>256</v>
      </c>
      <c r="X75" s="4">
        <v>3.492</v>
      </c>
      <c r="Y75" s="10" t="s">
        <v>114</v>
      </c>
      <c r="Z75" s="4" t="s">
        <v>271</v>
      </c>
      <c r="AA75" s="4" t="s">
        <v>274</v>
      </c>
      <c r="AB75" s="4">
        <v>307</v>
      </c>
      <c r="AC75" s="3">
        <v>900</v>
      </c>
      <c r="AD75" s="4" t="s">
        <v>379</v>
      </c>
      <c r="AE75" s="3">
        <v>32</v>
      </c>
      <c r="AF75" s="3">
        <v>0</v>
      </c>
      <c r="AG75" s="4">
        <v>0</v>
      </c>
      <c r="AH75" s="4">
        <v>272</v>
      </c>
      <c r="AI75" s="4">
        <v>200</v>
      </c>
      <c r="AJ75" s="4" t="s">
        <v>64</v>
      </c>
      <c r="AK75" s="4" t="s">
        <v>0</v>
      </c>
      <c r="AL75" s="4" t="s">
        <v>114</v>
      </c>
      <c r="AM75" s="28" t="s">
        <v>387</v>
      </c>
      <c r="AN75" s="3">
        <v>0.13</v>
      </c>
      <c r="AO75" s="4">
        <v>3.2599999999999999E-3</v>
      </c>
    </row>
    <row r="76" spans="1:41" x14ac:dyDescent="0.2">
      <c r="A76" s="4" t="s">
        <v>63</v>
      </c>
      <c r="B76" s="4" t="s">
        <v>154</v>
      </c>
      <c r="C76" s="6">
        <v>5.88</v>
      </c>
      <c r="D76" s="6">
        <v>36.4</v>
      </c>
      <c r="E76" s="6">
        <v>47.7</v>
      </c>
      <c r="F76" s="4" t="s">
        <v>0</v>
      </c>
      <c r="G76" s="4" t="s">
        <v>50</v>
      </c>
      <c r="H76" s="4" t="s">
        <v>0</v>
      </c>
      <c r="I76" s="17" t="s">
        <v>328</v>
      </c>
      <c r="J76" s="4" t="s">
        <v>318</v>
      </c>
      <c r="K76" s="4">
        <v>11</v>
      </c>
      <c r="L76" s="3">
        <v>0.94</v>
      </c>
      <c r="M76" s="19">
        <v>17.7</v>
      </c>
      <c r="N76" s="3">
        <v>0.85899999999999999</v>
      </c>
      <c r="O76" s="4" t="s">
        <v>11</v>
      </c>
      <c r="P76" s="4">
        <v>4.3283582090000001</v>
      </c>
      <c r="Q76" s="3">
        <v>1475</v>
      </c>
      <c r="R76" s="2" t="s">
        <v>190</v>
      </c>
      <c r="S76" s="2" t="s">
        <v>145</v>
      </c>
      <c r="T76" s="12" t="s">
        <v>145</v>
      </c>
      <c r="U76" s="12" t="s">
        <v>292</v>
      </c>
      <c r="V76" s="10" t="s">
        <v>234</v>
      </c>
      <c r="W76" s="5" t="s">
        <v>257</v>
      </c>
      <c r="X76" s="4">
        <v>1.228</v>
      </c>
      <c r="Y76" s="10" t="s">
        <v>145</v>
      </c>
      <c r="Z76" s="4" t="s">
        <v>134</v>
      </c>
      <c r="AA76" s="4" t="s">
        <v>274</v>
      </c>
      <c r="AB76" s="4">
        <v>0</v>
      </c>
      <c r="AC76" s="3">
        <v>900</v>
      </c>
      <c r="AD76" s="4" t="s">
        <v>376</v>
      </c>
      <c r="AE76" s="3">
        <v>2</v>
      </c>
      <c r="AF76" s="3">
        <v>5</v>
      </c>
      <c r="AG76" s="4">
        <v>0</v>
      </c>
      <c r="AH76" s="4">
        <v>545</v>
      </c>
      <c r="AI76" s="4">
        <v>200</v>
      </c>
      <c r="AJ76" s="4" t="s">
        <v>64</v>
      </c>
      <c r="AK76" s="4" t="s">
        <v>0</v>
      </c>
      <c r="AL76" s="4" t="s">
        <v>114</v>
      </c>
      <c r="AM76" s="28" t="s">
        <v>388</v>
      </c>
      <c r="AN76" s="3">
        <v>0.20899999999999999</v>
      </c>
      <c r="AO76" s="4">
        <v>3.418E-3</v>
      </c>
    </row>
    <row r="77" spans="1:41" x14ac:dyDescent="0.2">
      <c r="A77" s="4" t="s">
        <v>111</v>
      </c>
      <c r="B77" s="4" t="s">
        <v>154</v>
      </c>
      <c r="C77" s="6">
        <v>6.87</v>
      </c>
      <c r="D77" s="6">
        <v>36.4</v>
      </c>
      <c r="E77" s="6">
        <v>47.7</v>
      </c>
      <c r="F77" s="4" t="s">
        <v>0</v>
      </c>
      <c r="G77" s="4" t="s">
        <v>86</v>
      </c>
      <c r="H77" s="4" t="s">
        <v>0</v>
      </c>
      <c r="I77" s="17" t="s">
        <v>328</v>
      </c>
      <c r="J77" s="4" t="s">
        <v>318</v>
      </c>
      <c r="K77" s="4">
        <v>11</v>
      </c>
      <c r="L77" s="3">
        <f>AVERAGE(0.99,1.04)</f>
        <v>1.0150000000000001</v>
      </c>
      <c r="M77" s="19">
        <v>63.5</v>
      </c>
      <c r="N77" s="3">
        <v>1.1519999999999999</v>
      </c>
      <c r="O77" s="4" t="s">
        <v>11</v>
      </c>
      <c r="P77" s="4">
        <v>1.504065041</v>
      </c>
      <c r="Q77" s="3">
        <v>1500</v>
      </c>
      <c r="R77" s="2" t="s">
        <v>190</v>
      </c>
      <c r="S77" s="2" t="s">
        <v>337</v>
      </c>
      <c r="T77" s="12" t="s">
        <v>114</v>
      </c>
      <c r="U77" s="12" t="s">
        <v>294</v>
      </c>
      <c r="V77" s="10" t="s">
        <v>264</v>
      </c>
      <c r="W77" s="5" t="s">
        <v>258</v>
      </c>
      <c r="X77" s="4">
        <v>3.621</v>
      </c>
      <c r="Y77" s="10" t="s">
        <v>114</v>
      </c>
      <c r="Z77" s="4" t="s">
        <v>133</v>
      </c>
      <c r="AA77" s="4" t="s">
        <v>141</v>
      </c>
      <c r="AB77" s="14">
        <v>323</v>
      </c>
      <c r="AC77" s="3">
        <v>905</v>
      </c>
      <c r="AD77" s="4" t="s">
        <v>380</v>
      </c>
      <c r="AE77" s="3">
        <v>4</v>
      </c>
      <c r="AF77" s="3">
        <v>6</v>
      </c>
      <c r="AG77" s="4">
        <v>0</v>
      </c>
      <c r="AH77" s="4">
        <v>39</v>
      </c>
      <c r="AI77" s="4">
        <v>200</v>
      </c>
      <c r="AJ77" s="4" t="s">
        <v>64</v>
      </c>
      <c r="AK77" s="4" t="s">
        <v>0</v>
      </c>
      <c r="AL77" s="4" t="s">
        <v>114</v>
      </c>
      <c r="AM77" s="28" t="s">
        <v>388</v>
      </c>
      <c r="AN77" s="3">
        <v>0.18</v>
      </c>
      <c r="AO77" s="4">
        <v>3.3600000000000001E-3</v>
      </c>
    </row>
    <row r="78" spans="1:41" x14ac:dyDescent="0.2">
      <c r="A78" s="4" t="s">
        <v>111</v>
      </c>
      <c r="B78" s="4" t="s">
        <v>154</v>
      </c>
      <c r="C78" s="6">
        <v>6.87</v>
      </c>
      <c r="D78" s="6">
        <v>36.4</v>
      </c>
      <c r="E78" s="6">
        <v>47.7</v>
      </c>
      <c r="F78" s="4" t="s">
        <v>0</v>
      </c>
      <c r="G78" s="4" t="s">
        <v>86</v>
      </c>
      <c r="H78" s="4" t="s">
        <v>0</v>
      </c>
      <c r="I78" s="17" t="s">
        <v>328</v>
      </c>
      <c r="J78" s="4" t="s">
        <v>318</v>
      </c>
      <c r="K78" s="4">
        <v>8</v>
      </c>
      <c r="L78" s="3">
        <f>AVERAGE(0.99,1.01)</f>
        <v>1</v>
      </c>
      <c r="M78" s="19">
        <v>23.1</v>
      </c>
      <c r="N78" s="3">
        <v>1.1519999999999999</v>
      </c>
      <c r="O78" s="4" t="s">
        <v>11</v>
      </c>
      <c r="P78" s="4">
        <v>0.93585699300000003</v>
      </c>
      <c r="Q78" s="3">
        <v>1500</v>
      </c>
      <c r="R78" s="2" t="s">
        <v>190</v>
      </c>
      <c r="S78" s="2" t="s">
        <v>337</v>
      </c>
      <c r="T78" s="12" t="s">
        <v>145</v>
      </c>
      <c r="U78" s="12" t="s">
        <v>294</v>
      </c>
      <c r="V78" s="10" t="s">
        <v>264</v>
      </c>
      <c r="W78" s="5" t="s">
        <v>259</v>
      </c>
      <c r="X78" s="4">
        <v>1.8660000000000001</v>
      </c>
      <c r="Y78" s="10" t="s">
        <v>114</v>
      </c>
      <c r="Z78" s="4" t="s">
        <v>133</v>
      </c>
      <c r="AA78" s="4" t="s">
        <v>141</v>
      </c>
      <c r="AB78" s="14">
        <v>337</v>
      </c>
      <c r="AC78" s="3">
        <v>905</v>
      </c>
      <c r="AD78" s="4" t="s">
        <v>265</v>
      </c>
      <c r="AE78" s="3">
        <v>4</v>
      </c>
      <c r="AF78" s="3">
        <v>10</v>
      </c>
      <c r="AG78" s="4">
        <v>0</v>
      </c>
      <c r="AH78" s="4">
        <v>44</v>
      </c>
      <c r="AI78" s="4">
        <v>200</v>
      </c>
      <c r="AJ78" s="4" t="s">
        <v>64</v>
      </c>
      <c r="AK78" s="4" t="s">
        <v>0</v>
      </c>
      <c r="AL78" s="4" t="s">
        <v>114</v>
      </c>
      <c r="AM78" s="28" t="s">
        <v>388</v>
      </c>
      <c r="AN78" s="3">
        <v>0.5</v>
      </c>
      <c r="AO78" s="4">
        <v>4.0000000000000001E-3</v>
      </c>
    </row>
    <row r="79" spans="1:41" x14ac:dyDescent="0.2">
      <c r="A79" s="4" t="s">
        <v>63</v>
      </c>
      <c r="B79" s="4" t="s">
        <v>154</v>
      </c>
      <c r="C79" s="6">
        <v>5.88</v>
      </c>
      <c r="D79" s="6">
        <v>36.4</v>
      </c>
      <c r="E79" s="6">
        <v>47.7</v>
      </c>
      <c r="F79" s="4" t="s">
        <v>0</v>
      </c>
      <c r="G79" s="4" t="s">
        <v>50</v>
      </c>
      <c r="H79" s="4" t="s">
        <v>0</v>
      </c>
      <c r="I79" s="17" t="s">
        <v>328</v>
      </c>
      <c r="J79" s="4" t="s">
        <v>318</v>
      </c>
      <c r="K79" s="4">
        <v>12</v>
      </c>
      <c r="L79" s="3">
        <f>AVERAGE(0.91,0.97)</f>
        <v>0.94</v>
      </c>
      <c r="M79" s="19">
        <v>37.700000000000003</v>
      </c>
      <c r="N79" s="3">
        <v>0.85899999999999999</v>
      </c>
      <c r="O79" s="4" t="s">
        <v>11</v>
      </c>
      <c r="P79" s="4">
        <v>4.7510373440000002</v>
      </c>
      <c r="Q79" s="3">
        <v>1475</v>
      </c>
      <c r="R79" s="2" t="s">
        <v>190</v>
      </c>
      <c r="S79" t="s">
        <v>145</v>
      </c>
      <c r="T79" s="12" t="s">
        <v>145</v>
      </c>
      <c r="U79" s="12" t="s">
        <v>292</v>
      </c>
      <c r="V79" s="10" t="s">
        <v>234</v>
      </c>
      <c r="W79" s="5" t="s">
        <v>257</v>
      </c>
      <c r="X79" s="4">
        <v>1.228</v>
      </c>
      <c r="Y79" s="10" t="s">
        <v>145</v>
      </c>
      <c r="Z79" s="4" t="s">
        <v>134</v>
      </c>
      <c r="AA79" s="4" t="s">
        <v>141</v>
      </c>
      <c r="AB79" s="14">
        <v>323</v>
      </c>
      <c r="AC79" s="3">
        <v>905</v>
      </c>
      <c r="AD79" s="4" t="s">
        <v>380</v>
      </c>
      <c r="AE79" s="3">
        <v>2</v>
      </c>
      <c r="AF79" s="3">
        <v>5</v>
      </c>
      <c r="AG79" s="4">
        <v>0</v>
      </c>
      <c r="AH79" s="4">
        <v>573</v>
      </c>
      <c r="AI79" s="4">
        <v>200</v>
      </c>
      <c r="AJ79" s="4" t="s">
        <v>64</v>
      </c>
      <c r="AK79" s="4" t="s">
        <v>0</v>
      </c>
      <c r="AL79" s="4" t="s">
        <v>114</v>
      </c>
      <c r="AM79" s="28" t="s">
        <v>388</v>
      </c>
      <c r="AN79" s="3">
        <v>0.249</v>
      </c>
      <c r="AO79" s="4">
        <v>3.4979999999999998E-3</v>
      </c>
    </row>
    <row r="80" spans="1:41" x14ac:dyDescent="0.2">
      <c r="A80" s="4" t="s">
        <v>111</v>
      </c>
      <c r="B80" s="4" t="s">
        <v>154</v>
      </c>
      <c r="C80" s="6">
        <v>6.87</v>
      </c>
      <c r="D80" s="6">
        <v>36.4</v>
      </c>
      <c r="E80" s="6">
        <v>47.7</v>
      </c>
      <c r="F80" s="4" t="s">
        <v>0</v>
      </c>
      <c r="G80" s="4" t="s">
        <v>86</v>
      </c>
      <c r="H80" s="4" t="s">
        <v>0</v>
      </c>
      <c r="I80" s="17" t="s">
        <v>328</v>
      </c>
      <c r="J80" s="4" t="s">
        <v>318</v>
      </c>
      <c r="K80" s="4">
        <v>4</v>
      </c>
      <c r="L80" s="3">
        <f>AVERAGE(0.92,0.96)</f>
        <v>0.94</v>
      </c>
      <c r="M80" s="19">
        <v>27.5</v>
      </c>
      <c r="N80" s="3">
        <v>1.1519999999999999</v>
      </c>
      <c r="O80" s="4" t="s">
        <v>11</v>
      </c>
      <c r="P80" s="4">
        <v>1.0496614</v>
      </c>
      <c r="Q80" s="3">
        <v>1500</v>
      </c>
      <c r="R80" s="2" t="s">
        <v>190</v>
      </c>
      <c r="S80" s="2" t="s">
        <v>114</v>
      </c>
      <c r="T80" s="12" t="s">
        <v>145</v>
      </c>
      <c r="U80" s="12" t="s">
        <v>294</v>
      </c>
      <c r="V80" s="10" t="s">
        <v>265</v>
      </c>
      <c r="W80" s="5" t="s">
        <v>260</v>
      </c>
      <c r="X80" s="4">
        <v>3.3570000000000002</v>
      </c>
      <c r="Y80" s="10" t="s">
        <v>114</v>
      </c>
      <c r="Z80" s="4" t="s">
        <v>133</v>
      </c>
      <c r="AA80" s="4" t="s">
        <v>141</v>
      </c>
      <c r="AB80" s="4">
        <v>344</v>
      </c>
      <c r="AC80" s="3">
        <v>905</v>
      </c>
      <c r="AD80" s="4" t="s">
        <v>381</v>
      </c>
      <c r="AE80" s="3">
        <v>26</v>
      </c>
      <c r="AF80" s="3">
        <v>1</v>
      </c>
      <c r="AG80" s="4">
        <v>0</v>
      </c>
      <c r="AH80" s="4">
        <v>40</v>
      </c>
      <c r="AI80" s="4">
        <v>200</v>
      </c>
      <c r="AJ80" s="4" t="s">
        <v>64</v>
      </c>
      <c r="AK80" s="4" t="s">
        <v>0</v>
      </c>
      <c r="AL80" s="4" t="s">
        <v>114</v>
      </c>
      <c r="AM80" s="28" t="s">
        <v>388</v>
      </c>
      <c r="AN80" s="3">
        <v>0.84899999999999998</v>
      </c>
      <c r="AO80" s="4">
        <v>4.6979999999999999E-3</v>
      </c>
    </row>
    <row r="81" spans="1:41" x14ac:dyDescent="0.2">
      <c r="A81" s="4" t="s">
        <v>111</v>
      </c>
      <c r="B81" s="4" t="s">
        <v>154</v>
      </c>
      <c r="C81" s="6">
        <v>6.87</v>
      </c>
      <c r="D81" s="6">
        <v>36.4</v>
      </c>
      <c r="E81" s="6">
        <v>47.7</v>
      </c>
      <c r="F81" s="4" t="s">
        <v>0</v>
      </c>
      <c r="G81" s="4" t="s">
        <v>86</v>
      </c>
      <c r="H81" s="4" t="s">
        <v>0</v>
      </c>
      <c r="I81" s="17" t="s">
        <v>328</v>
      </c>
      <c r="J81" s="4" t="s">
        <v>318</v>
      </c>
      <c r="K81" s="4">
        <v>12</v>
      </c>
      <c r="L81" s="3">
        <v>1</v>
      </c>
      <c r="M81" s="19">
        <v>37.6</v>
      </c>
      <c r="N81" s="3">
        <v>1.1519999999999999</v>
      </c>
      <c r="O81" s="4" t="s">
        <v>11</v>
      </c>
      <c r="P81" s="4">
        <v>1.2371134020000001</v>
      </c>
      <c r="Q81" s="3">
        <v>1500</v>
      </c>
      <c r="R81" s="2" t="s">
        <v>190</v>
      </c>
      <c r="S81" s="2" t="s">
        <v>337</v>
      </c>
      <c r="T81" s="12" t="s">
        <v>114</v>
      </c>
      <c r="U81" s="12" t="s">
        <v>294</v>
      </c>
      <c r="V81" s="10" t="s">
        <v>265</v>
      </c>
      <c r="W81" s="5" t="s">
        <v>261</v>
      </c>
      <c r="X81" s="4">
        <v>3.444</v>
      </c>
      <c r="Y81" s="10" t="s">
        <v>114</v>
      </c>
      <c r="Z81" s="4" t="s">
        <v>133</v>
      </c>
      <c r="AA81" s="4" t="s">
        <v>141</v>
      </c>
      <c r="AB81" s="4">
        <v>378</v>
      </c>
      <c r="AC81" s="3">
        <v>905</v>
      </c>
      <c r="AD81" s="4" t="s">
        <v>382</v>
      </c>
      <c r="AE81" s="3">
        <v>27</v>
      </c>
      <c r="AF81" s="3">
        <v>30</v>
      </c>
      <c r="AG81" s="4">
        <v>0</v>
      </c>
      <c r="AH81" s="4">
        <v>19</v>
      </c>
      <c r="AI81" s="4">
        <v>200</v>
      </c>
      <c r="AJ81" s="4" t="s">
        <v>64</v>
      </c>
      <c r="AK81" s="4" t="s">
        <v>0</v>
      </c>
      <c r="AL81" s="4" t="s">
        <v>114</v>
      </c>
      <c r="AM81" s="28" t="s">
        <v>388</v>
      </c>
      <c r="AN81" s="3">
        <v>0.41899999999999998</v>
      </c>
      <c r="AO81" s="4">
        <v>3.8379999999999998E-3</v>
      </c>
    </row>
    <row r="82" spans="1:41" x14ac:dyDescent="0.2">
      <c r="A82" s="4" t="s">
        <v>111</v>
      </c>
      <c r="B82" s="4" t="s">
        <v>154</v>
      </c>
      <c r="C82" s="6">
        <v>6.87</v>
      </c>
      <c r="D82" s="6">
        <v>36.4</v>
      </c>
      <c r="E82" s="6">
        <v>47.7</v>
      </c>
      <c r="F82" s="4" t="s">
        <v>149</v>
      </c>
      <c r="G82" s="4" t="s">
        <v>86</v>
      </c>
      <c r="H82" s="4" t="s">
        <v>0</v>
      </c>
      <c r="I82" s="17" t="s">
        <v>328</v>
      </c>
      <c r="J82" s="4" t="s">
        <v>318</v>
      </c>
      <c r="K82" s="4">
        <v>9</v>
      </c>
      <c r="L82" s="3">
        <v>0.91</v>
      </c>
      <c r="M82" s="19">
        <v>24.3</v>
      </c>
      <c r="N82" s="3">
        <v>1.1519999999999999</v>
      </c>
      <c r="O82" s="4" t="s">
        <v>11</v>
      </c>
      <c r="P82" s="4">
        <v>1.650943396</v>
      </c>
      <c r="Q82" s="3">
        <v>1475</v>
      </c>
      <c r="R82" s="2" t="s">
        <v>190</v>
      </c>
      <c r="S82" s="2" t="s">
        <v>114</v>
      </c>
      <c r="T82" s="12" t="s">
        <v>145</v>
      </c>
      <c r="U82" s="12" t="s">
        <v>295</v>
      </c>
      <c r="V82" s="10" t="s">
        <v>262</v>
      </c>
      <c r="W82" s="5" t="s">
        <v>262</v>
      </c>
      <c r="X82" s="4">
        <v>3.048</v>
      </c>
      <c r="Y82" s="10" t="s">
        <v>114</v>
      </c>
      <c r="Z82" s="4" t="s">
        <v>0</v>
      </c>
      <c r="AA82" s="4" t="s">
        <v>141</v>
      </c>
      <c r="AB82" s="4">
        <v>398</v>
      </c>
      <c r="AC82" s="3">
        <v>905</v>
      </c>
      <c r="AD82" s="4" t="s">
        <v>383</v>
      </c>
      <c r="AE82" s="3">
        <v>47</v>
      </c>
      <c r="AF82" s="3">
        <v>0</v>
      </c>
      <c r="AG82" s="4">
        <v>0</v>
      </c>
      <c r="AH82" s="4">
        <v>15</v>
      </c>
      <c r="AI82" s="4">
        <v>200</v>
      </c>
      <c r="AJ82" s="4" t="s">
        <v>64</v>
      </c>
      <c r="AK82" s="4" t="s">
        <v>0</v>
      </c>
      <c r="AL82" s="4" t="s">
        <v>114</v>
      </c>
      <c r="AM82" s="28" t="s">
        <v>388</v>
      </c>
      <c r="AN82" s="3">
        <v>0.629</v>
      </c>
      <c r="AO82" s="4">
        <v>4.2579999999999996E-3</v>
      </c>
    </row>
    <row r="83" spans="1:41" x14ac:dyDescent="0.2">
      <c r="A83" s="4" t="s">
        <v>111</v>
      </c>
      <c r="B83" s="4" t="s">
        <v>154</v>
      </c>
      <c r="C83" s="6">
        <v>6.87</v>
      </c>
      <c r="D83" s="6">
        <v>36.4</v>
      </c>
      <c r="E83" s="6">
        <v>47.7</v>
      </c>
      <c r="F83" s="4" t="s">
        <v>0</v>
      </c>
      <c r="G83" s="4" t="s">
        <v>86</v>
      </c>
      <c r="H83" s="4" t="s">
        <v>0</v>
      </c>
      <c r="I83" s="17" t="s">
        <v>328</v>
      </c>
      <c r="J83" s="4" t="s">
        <v>318</v>
      </c>
      <c r="K83" s="4">
        <v>2</v>
      </c>
      <c r="L83" s="3">
        <v>0.91500000000000004</v>
      </c>
      <c r="M83" s="19">
        <v>38.5</v>
      </c>
      <c r="N83" s="3">
        <v>1.1519999999999999</v>
      </c>
      <c r="O83" s="4" t="s">
        <v>11</v>
      </c>
      <c r="P83" s="4">
        <v>1.7391304350000001</v>
      </c>
      <c r="Q83" s="3">
        <v>1475</v>
      </c>
      <c r="R83" s="2" t="s">
        <v>190</v>
      </c>
      <c r="S83" s="2" t="s">
        <v>114</v>
      </c>
      <c r="T83" s="12" t="s">
        <v>145</v>
      </c>
      <c r="U83" s="12" t="s">
        <v>295</v>
      </c>
      <c r="V83" s="10" t="s">
        <v>262</v>
      </c>
      <c r="W83" s="5" t="s">
        <v>262</v>
      </c>
      <c r="X83" s="4">
        <v>3.048</v>
      </c>
      <c r="Y83" s="10" t="s">
        <v>114</v>
      </c>
      <c r="Z83" s="4" t="s">
        <v>0</v>
      </c>
      <c r="AA83" s="4" t="s">
        <v>141</v>
      </c>
      <c r="AB83" s="4">
        <v>398</v>
      </c>
      <c r="AC83" s="3">
        <v>905</v>
      </c>
      <c r="AD83" s="4" t="s">
        <v>383</v>
      </c>
      <c r="AE83" s="3">
        <v>6</v>
      </c>
      <c r="AF83" s="3">
        <v>0</v>
      </c>
      <c r="AG83" s="4">
        <v>0</v>
      </c>
      <c r="AH83" s="4">
        <v>62</v>
      </c>
      <c r="AI83" s="4">
        <v>200</v>
      </c>
      <c r="AJ83" s="4" t="s">
        <v>64</v>
      </c>
      <c r="AK83" s="4" t="s">
        <v>0</v>
      </c>
      <c r="AL83" s="4" t="s">
        <v>114</v>
      </c>
      <c r="AM83" s="28" t="s">
        <v>388</v>
      </c>
      <c r="AN83" s="3">
        <v>0.63900000000000001</v>
      </c>
      <c r="AO83" s="4">
        <v>4.2779999999999997E-3</v>
      </c>
    </row>
    <row r="84" spans="1:41" x14ac:dyDescent="0.2">
      <c r="A84" s="4" t="s">
        <v>111</v>
      </c>
      <c r="B84" s="4" t="s">
        <v>154</v>
      </c>
      <c r="C84" s="6">
        <v>6.87</v>
      </c>
      <c r="D84" s="6">
        <v>36.4</v>
      </c>
      <c r="E84" s="6">
        <v>47.7</v>
      </c>
      <c r="F84" s="4" t="s">
        <v>0</v>
      </c>
      <c r="G84" s="4" t="s">
        <v>86</v>
      </c>
      <c r="H84" s="4" t="s">
        <v>0</v>
      </c>
      <c r="I84" s="17" t="s">
        <v>328</v>
      </c>
      <c r="J84" s="4" t="s">
        <v>318</v>
      </c>
      <c r="K84" s="4">
        <v>4</v>
      </c>
      <c r="L84" s="3">
        <f>AVERAGE(1.07,1.14)</f>
        <v>1.105</v>
      </c>
      <c r="M84" s="19">
        <v>23</v>
      </c>
      <c r="N84" s="3">
        <v>1.1519999999999999</v>
      </c>
      <c r="O84" s="4" t="s">
        <v>11</v>
      </c>
      <c r="P84" s="4">
        <v>1.3480392160000001</v>
      </c>
      <c r="Q84" s="3">
        <v>1500</v>
      </c>
      <c r="R84" s="2" t="s">
        <v>190</v>
      </c>
      <c r="S84" s="2" t="s">
        <v>145</v>
      </c>
      <c r="T84" s="12" t="s">
        <v>145</v>
      </c>
      <c r="U84" s="12" t="s">
        <v>294</v>
      </c>
      <c r="V84" s="10" t="s">
        <v>266</v>
      </c>
      <c r="W84" s="5" t="s">
        <v>263</v>
      </c>
      <c r="X84" s="4">
        <v>3.218</v>
      </c>
      <c r="Y84" s="10" t="s">
        <v>114</v>
      </c>
      <c r="Z84" s="4" t="s">
        <v>0</v>
      </c>
      <c r="AA84" s="4" t="s">
        <v>141</v>
      </c>
      <c r="AB84" s="4">
        <v>378</v>
      </c>
      <c r="AC84" s="3">
        <v>905</v>
      </c>
      <c r="AD84" s="4" t="s">
        <v>382</v>
      </c>
      <c r="AE84" s="3">
        <v>12</v>
      </c>
      <c r="AF84" s="3">
        <v>2</v>
      </c>
      <c r="AG84" s="4">
        <v>0</v>
      </c>
      <c r="AH84" s="4">
        <v>76</v>
      </c>
      <c r="AI84" s="4">
        <v>200</v>
      </c>
      <c r="AJ84" s="4" t="s">
        <v>64</v>
      </c>
      <c r="AK84" s="4" t="s">
        <v>0</v>
      </c>
      <c r="AL84" s="4" t="s">
        <v>114</v>
      </c>
      <c r="AM84" s="28" t="s">
        <v>388</v>
      </c>
      <c r="AN84" s="3">
        <v>0.25900000000000001</v>
      </c>
      <c r="AO84" s="4">
        <v>3.5179999999999999E-3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B96-DD7A-2248-8D5F-AEE550A45F88}">
  <dimension ref="A1:Z84"/>
  <sheetViews>
    <sheetView topLeftCell="A26" zoomScaleNormal="100" workbookViewId="0">
      <selection activeCell="A48" sqref="A48"/>
    </sheetView>
  </sheetViews>
  <sheetFormatPr baseColWidth="10" defaultRowHeight="16" x14ac:dyDescent="0.2"/>
  <cols>
    <col min="1" max="1" width="70.6640625" bestFit="1" customWidth="1"/>
    <col min="2" max="2" width="25.5" customWidth="1"/>
    <col min="3" max="3" width="14.5" customWidth="1"/>
    <col min="4" max="4" width="25.33203125" customWidth="1"/>
    <col min="5" max="5" width="56.83203125" bestFit="1" customWidth="1"/>
    <col min="6" max="6" width="30" customWidth="1"/>
    <col min="7" max="8" width="33.83203125" bestFit="1" customWidth="1"/>
    <col min="9" max="9" width="41.6640625" customWidth="1"/>
    <col min="10" max="10" width="22.6640625" bestFit="1" customWidth="1"/>
    <col min="11" max="11" width="25.5" customWidth="1"/>
    <col min="12" max="12" width="33.83203125" bestFit="1" customWidth="1"/>
    <col min="13" max="13" width="29.1640625" bestFit="1" customWidth="1"/>
    <col min="14" max="14" width="26.6640625" customWidth="1"/>
    <col min="15" max="15" width="17.83203125" customWidth="1"/>
    <col min="16" max="16" width="40.5" customWidth="1"/>
    <col min="17" max="17" width="21.83203125" bestFit="1" customWidth="1"/>
    <col min="18" max="18" width="22.83203125" bestFit="1" customWidth="1"/>
    <col min="19" max="19" width="33.6640625" bestFit="1" customWidth="1"/>
    <col min="20" max="20" width="25.5" customWidth="1"/>
    <col min="21" max="21" width="39.5" customWidth="1"/>
    <col min="22" max="22" width="26.1640625" customWidth="1"/>
    <col min="23" max="23" width="18" bestFit="1" customWidth="1"/>
    <col min="24" max="24" width="25" customWidth="1"/>
    <col min="25" max="25" width="27.83203125" customWidth="1"/>
    <col min="26" max="26" width="20" customWidth="1"/>
  </cols>
  <sheetData>
    <row r="1" spans="1:26" ht="19" x14ac:dyDescent="0.2">
      <c r="A1" s="41" t="s">
        <v>180</v>
      </c>
      <c r="B1" s="40" t="s">
        <v>160</v>
      </c>
      <c r="C1" s="42" t="s">
        <v>162</v>
      </c>
      <c r="D1" s="42" t="s">
        <v>179</v>
      </c>
      <c r="E1" s="39" t="s">
        <v>303</v>
      </c>
      <c r="F1" s="42" t="s">
        <v>176</v>
      </c>
      <c r="G1" s="41" t="s">
        <v>183</v>
      </c>
      <c r="H1" s="39" t="s">
        <v>185</v>
      </c>
      <c r="I1" s="41" t="s">
        <v>420</v>
      </c>
      <c r="J1" s="40" t="s">
        <v>189</v>
      </c>
      <c r="K1" s="42" t="s">
        <v>396</v>
      </c>
      <c r="L1" s="41" t="s">
        <v>196</v>
      </c>
      <c r="M1" s="39" t="s">
        <v>290</v>
      </c>
      <c r="N1" s="41" t="s">
        <v>197</v>
      </c>
      <c r="O1" s="40" t="s">
        <v>421</v>
      </c>
      <c r="P1" s="41" t="s">
        <v>336</v>
      </c>
      <c r="Q1" s="39" t="s">
        <v>286</v>
      </c>
      <c r="R1" s="40" t="s">
        <v>335</v>
      </c>
      <c r="S1" s="42" t="s">
        <v>338</v>
      </c>
      <c r="T1" s="41" t="s">
        <v>285</v>
      </c>
      <c r="U1" s="41" t="s">
        <v>333</v>
      </c>
      <c r="V1" s="41" t="s">
        <v>399</v>
      </c>
      <c r="W1" s="41" t="s">
        <v>389</v>
      </c>
      <c r="X1" s="40" t="s">
        <v>390</v>
      </c>
      <c r="Y1" s="27" t="s">
        <v>414</v>
      </c>
      <c r="Z1" s="27" t="s">
        <v>423</v>
      </c>
    </row>
    <row r="2" spans="1:26" x14ac:dyDescent="0.2">
      <c r="A2" s="4" t="s">
        <v>4</v>
      </c>
      <c r="B2" s="6">
        <v>6.8</v>
      </c>
      <c r="C2" s="6">
        <v>47.7</v>
      </c>
      <c r="D2" s="4" t="s">
        <v>0</v>
      </c>
      <c r="E2" s="17" t="s">
        <v>324</v>
      </c>
      <c r="F2" s="3">
        <v>0.72499999999999998</v>
      </c>
      <c r="G2" s="19">
        <v>36.700000000000003</v>
      </c>
      <c r="H2" s="4" t="s">
        <v>11</v>
      </c>
      <c r="I2" s="4">
        <v>1.2461538459999999</v>
      </c>
      <c r="J2" s="2" t="s">
        <v>190</v>
      </c>
      <c r="K2" s="2" t="s">
        <v>145</v>
      </c>
      <c r="L2" s="3" t="s">
        <v>145</v>
      </c>
      <c r="M2" s="3" t="s">
        <v>292</v>
      </c>
      <c r="N2" s="4" t="s">
        <v>202</v>
      </c>
      <c r="O2" s="5" t="s">
        <v>202</v>
      </c>
      <c r="P2" s="4">
        <v>0.70299999999999996</v>
      </c>
      <c r="Q2" s="4" t="s">
        <v>145</v>
      </c>
      <c r="R2" s="4" t="s">
        <v>0</v>
      </c>
      <c r="S2" s="4" t="s">
        <v>342</v>
      </c>
      <c r="T2" s="7">
        <v>0</v>
      </c>
      <c r="U2" s="4">
        <v>0</v>
      </c>
      <c r="V2" s="4">
        <v>70</v>
      </c>
      <c r="W2" s="4" t="s">
        <v>64</v>
      </c>
      <c r="X2" s="4" t="s">
        <v>0</v>
      </c>
      <c r="Y2" s="8">
        <v>0.16700000000000001</v>
      </c>
      <c r="Z2" s="4">
        <v>3.3340000000000002E-3</v>
      </c>
    </row>
    <row r="3" spans="1:26" x14ac:dyDescent="0.2">
      <c r="A3" s="4" t="s">
        <v>16</v>
      </c>
      <c r="B3" s="6">
        <v>6.87</v>
      </c>
      <c r="C3" s="6">
        <v>47.7</v>
      </c>
      <c r="D3" s="4" t="s">
        <v>171</v>
      </c>
      <c r="E3" s="17" t="s">
        <v>324</v>
      </c>
      <c r="F3" s="3">
        <v>0.79500000000000004</v>
      </c>
      <c r="G3" s="19">
        <v>26</v>
      </c>
      <c r="H3" s="4" t="s">
        <v>11</v>
      </c>
      <c r="I3" s="4">
        <v>1.4328358210000001</v>
      </c>
      <c r="J3" s="2" t="s">
        <v>192</v>
      </c>
      <c r="K3" s="2" t="s">
        <v>145</v>
      </c>
      <c r="L3" s="3" t="s">
        <v>145</v>
      </c>
      <c r="M3" s="3" t="s">
        <v>292</v>
      </c>
      <c r="N3" s="4" t="s">
        <v>200</v>
      </c>
      <c r="O3" s="5" t="s">
        <v>200</v>
      </c>
      <c r="P3" s="4">
        <v>1.0740000000000001</v>
      </c>
      <c r="Q3" s="4" t="s">
        <v>145</v>
      </c>
      <c r="R3" s="4" t="s">
        <v>0</v>
      </c>
      <c r="S3" s="4" t="s">
        <v>341</v>
      </c>
      <c r="T3" s="7">
        <v>0</v>
      </c>
      <c r="U3" s="4">
        <v>0</v>
      </c>
      <c r="V3" s="4">
        <v>54</v>
      </c>
      <c r="W3" s="4" t="s">
        <v>64</v>
      </c>
      <c r="X3" s="4" t="s">
        <v>0</v>
      </c>
      <c r="Y3" s="8">
        <v>0.22800000000000001</v>
      </c>
      <c r="Z3" s="4">
        <v>3.4559999999999999E-3</v>
      </c>
    </row>
    <row r="4" spans="1:26" x14ac:dyDescent="0.2">
      <c r="A4" s="4" t="s">
        <v>4</v>
      </c>
      <c r="B4" s="6">
        <v>6.8</v>
      </c>
      <c r="C4" s="6">
        <v>47.7</v>
      </c>
      <c r="D4" s="4" t="s">
        <v>0</v>
      </c>
      <c r="E4" s="17" t="s">
        <v>324</v>
      </c>
      <c r="F4" s="3">
        <v>1.02</v>
      </c>
      <c r="G4" s="19">
        <v>34.799999999999997</v>
      </c>
      <c r="H4" s="4" t="s">
        <v>11</v>
      </c>
      <c r="I4" s="4">
        <v>1.434782609</v>
      </c>
      <c r="J4" s="2" t="s">
        <v>190</v>
      </c>
      <c r="K4" s="2" t="s">
        <v>145</v>
      </c>
      <c r="L4" s="3" t="s">
        <v>145</v>
      </c>
      <c r="M4" s="3" t="s">
        <v>292</v>
      </c>
      <c r="N4" s="4" t="s">
        <v>203</v>
      </c>
      <c r="O4" s="5" t="s">
        <v>203</v>
      </c>
      <c r="P4" s="4">
        <v>1.524</v>
      </c>
      <c r="Q4" s="4" t="s">
        <v>145</v>
      </c>
      <c r="R4" s="4" t="s">
        <v>0</v>
      </c>
      <c r="S4" s="4" t="s">
        <v>343</v>
      </c>
      <c r="T4" s="7">
        <v>0</v>
      </c>
      <c r="U4" s="4">
        <v>0</v>
      </c>
      <c r="V4" s="4">
        <v>98</v>
      </c>
      <c r="W4" s="4" t="s">
        <v>64</v>
      </c>
      <c r="X4" s="4" t="s">
        <v>0</v>
      </c>
      <c r="Y4" s="8">
        <v>0.19800000000000001</v>
      </c>
      <c r="Z4" s="4">
        <v>3.3960000000000001E-3</v>
      </c>
    </row>
    <row r="5" spans="1:26" x14ac:dyDescent="0.2">
      <c r="A5" s="4" t="s">
        <v>16</v>
      </c>
      <c r="B5" s="6">
        <v>6.87</v>
      </c>
      <c r="C5" s="6">
        <v>47.7</v>
      </c>
      <c r="D5" s="4" t="s">
        <v>0</v>
      </c>
      <c r="E5" s="17" t="s">
        <v>324</v>
      </c>
      <c r="F5" s="3">
        <v>1.08</v>
      </c>
      <c r="G5" s="19">
        <v>13.4</v>
      </c>
      <c r="H5" s="4" t="s">
        <v>11</v>
      </c>
      <c r="I5" s="4">
        <v>1.0874999999999999</v>
      </c>
      <c r="J5" s="2" t="s">
        <v>190</v>
      </c>
      <c r="K5" s="2" t="s">
        <v>145</v>
      </c>
      <c r="L5" s="3" t="s">
        <v>145</v>
      </c>
      <c r="M5" s="3" t="s">
        <v>292</v>
      </c>
      <c r="N5" s="4" t="s">
        <v>204</v>
      </c>
      <c r="O5" s="4" t="s">
        <v>204</v>
      </c>
      <c r="P5" s="4">
        <v>5.1559999999999997</v>
      </c>
      <c r="Q5" s="4" t="s">
        <v>145</v>
      </c>
      <c r="R5" s="4" t="s">
        <v>150</v>
      </c>
      <c r="S5" s="4" t="s">
        <v>343</v>
      </c>
      <c r="T5" s="7">
        <v>0</v>
      </c>
      <c r="U5" s="4">
        <v>0</v>
      </c>
      <c r="V5" s="4">
        <v>24</v>
      </c>
      <c r="W5" s="4" t="s">
        <v>64</v>
      </c>
      <c r="X5" s="4" t="s">
        <v>0</v>
      </c>
      <c r="Y5" s="8">
        <v>0.36699999999999999</v>
      </c>
      <c r="Z5" s="4">
        <v>3.7339999999999999E-3</v>
      </c>
    </row>
    <row r="6" spans="1:26" x14ac:dyDescent="0.2">
      <c r="A6" s="4" t="s">
        <v>16</v>
      </c>
      <c r="B6" s="6">
        <v>6.87</v>
      </c>
      <c r="C6" s="6">
        <v>47.7</v>
      </c>
      <c r="D6" s="4" t="s">
        <v>0</v>
      </c>
      <c r="E6" s="17" t="s">
        <v>324</v>
      </c>
      <c r="F6" s="3">
        <v>0.95</v>
      </c>
      <c r="G6" s="19">
        <v>24</v>
      </c>
      <c r="H6" s="4" t="s">
        <v>11</v>
      </c>
      <c r="I6" s="4">
        <v>1.9092331769999999</v>
      </c>
      <c r="J6" s="2" t="s">
        <v>190</v>
      </c>
      <c r="K6" s="2" t="s">
        <v>145</v>
      </c>
      <c r="L6" s="3" t="s">
        <v>145</v>
      </c>
      <c r="M6" s="3" t="s">
        <v>292</v>
      </c>
      <c r="N6" s="4" t="s">
        <v>205</v>
      </c>
      <c r="O6" s="4" t="s">
        <v>205</v>
      </c>
      <c r="P6" s="4">
        <v>2.48</v>
      </c>
      <c r="Q6" s="4" t="s">
        <v>145</v>
      </c>
      <c r="R6" s="4" t="s">
        <v>0</v>
      </c>
      <c r="S6" s="4" t="s">
        <v>344</v>
      </c>
      <c r="T6" s="7">
        <v>0</v>
      </c>
      <c r="U6" s="4">
        <v>0</v>
      </c>
      <c r="V6" s="4">
        <v>25</v>
      </c>
      <c r="W6" s="4" t="s">
        <v>64</v>
      </c>
      <c r="X6" s="4" t="s">
        <v>0</v>
      </c>
      <c r="Y6" s="8">
        <v>0.22700000000000001</v>
      </c>
      <c r="Z6" s="4">
        <v>3.454E-3</v>
      </c>
    </row>
    <row r="7" spans="1:26" x14ac:dyDescent="0.2">
      <c r="A7" s="4" t="s">
        <v>4</v>
      </c>
      <c r="B7" s="6">
        <v>6.8</v>
      </c>
      <c r="C7" s="6">
        <v>47.7</v>
      </c>
      <c r="D7" s="4" t="s">
        <v>0</v>
      </c>
      <c r="E7" s="17" t="s">
        <v>324</v>
      </c>
      <c r="F7" s="3">
        <v>1.01</v>
      </c>
      <c r="G7" s="19">
        <v>24.1</v>
      </c>
      <c r="H7" s="4" t="s">
        <v>45</v>
      </c>
      <c r="I7" s="4">
        <v>1.363636364</v>
      </c>
      <c r="J7" s="2" t="s">
        <v>190</v>
      </c>
      <c r="K7" s="2" t="s">
        <v>145</v>
      </c>
      <c r="L7" s="3" t="s">
        <v>145</v>
      </c>
      <c r="M7" s="3" t="s">
        <v>292</v>
      </c>
      <c r="N7" s="4" t="s">
        <v>207</v>
      </c>
      <c r="O7" s="4" t="s">
        <v>207</v>
      </c>
      <c r="P7" s="4">
        <v>1.415</v>
      </c>
      <c r="Q7" s="4" t="s">
        <v>145</v>
      </c>
      <c r="R7" s="4" t="s">
        <v>0</v>
      </c>
      <c r="S7" s="4" t="s">
        <v>345</v>
      </c>
      <c r="T7" s="7">
        <v>0</v>
      </c>
      <c r="U7" s="4">
        <v>0</v>
      </c>
      <c r="V7" s="4">
        <v>218</v>
      </c>
      <c r="W7" s="4" t="s">
        <v>64</v>
      </c>
      <c r="X7" s="4" t="s">
        <v>0</v>
      </c>
      <c r="Y7" s="8">
        <v>0.26700000000000002</v>
      </c>
      <c r="Z7" s="4">
        <v>3.5339999999999998E-3</v>
      </c>
    </row>
    <row r="8" spans="1:26" x14ac:dyDescent="0.2">
      <c r="A8" s="4" t="s">
        <v>4</v>
      </c>
      <c r="B8" s="6">
        <v>6.8</v>
      </c>
      <c r="C8" s="6">
        <v>47.7</v>
      </c>
      <c r="D8" s="4" t="s">
        <v>172</v>
      </c>
      <c r="E8" s="17" t="s">
        <v>324</v>
      </c>
      <c r="F8" s="3">
        <v>0.99</v>
      </c>
      <c r="G8" s="19">
        <v>16.8</v>
      </c>
      <c r="H8" s="4" t="s">
        <v>45</v>
      </c>
      <c r="I8" s="4">
        <v>1.1478260870000001</v>
      </c>
      <c r="J8" s="2" t="s">
        <v>190</v>
      </c>
      <c r="K8" s="2" t="s">
        <v>145</v>
      </c>
      <c r="L8" s="3" t="s">
        <v>145</v>
      </c>
      <c r="M8" s="3" t="s">
        <v>292</v>
      </c>
      <c r="N8" s="4" t="s">
        <v>208</v>
      </c>
      <c r="O8" s="4" t="s">
        <v>208</v>
      </c>
      <c r="P8" s="4">
        <v>1.59</v>
      </c>
      <c r="Q8" s="4" t="s">
        <v>145</v>
      </c>
      <c r="R8" s="4" t="s">
        <v>0</v>
      </c>
      <c r="S8" s="4" t="s">
        <v>345</v>
      </c>
      <c r="T8" s="7">
        <v>0</v>
      </c>
      <c r="U8" s="4">
        <v>0</v>
      </c>
      <c r="V8" s="4">
        <v>258</v>
      </c>
      <c r="W8" s="4" t="s">
        <v>64</v>
      </c>
      <c r="X8" s="4" t="s">
        <v>0</v>
      </c>
      <c r="Y8" s="8">
        <v>0.19700000000000001</v>
      </c>
      <c r="Z8" s="4">
        <v>3.3939999999999999E-3</v>
      </c>
    </row>
    <row r="9" spans="1:26" x14ac:dyDescent="0.2">
      <c r="A9" s="4" t="s">
        <v>16</v>
      </c>
      <c r="B9" s="6">
        <v>6.87</v>
      </c>
      <c r="C9" s="6">
        <v>47.7</v>
      </c>
      <c r="D9" s="4" t="s">
        <v>0</v>
      </c>
      <c r="E9" s="17" t="s">
        <v>325</v>
      </c>
      <c r="F9" s="3">
        <v>0.71499999999999997</v>
      </c>
      <c r="G9" s="19">
        <v>24.2</v>
      </c>
      <c r="H9" s="4" t="s">
        <v>11</v>
      </c>
      <c r="I9" s="4">
        <v>2.5666666669999998</v>
      </c>
      <c r="J9" s="2" t="s">
        <v>190</v>
      </c>
      <c r="K9" s="2" t="s">
        <v>145</v>
      </c>
      <c r="L9" s="3" t="s">
        <v>145</v>
      </c>
      <c r="M9" s="3" t="s">
        <v>292</v>
      </c>
      <c r="N9" s="4" t="s">
        <v>209</v>
      </c>
      <c r="O9" s="5" t="s">
        <v>210</v>
      </c>
      <c r="P9" s="4">
        <v>4.6150000000000002</v>
      </c>
      <c r="Q9" s="4" t="s">
        <v>145</v>
      </c>
      <c r="R9" s="4" t="s">
        <v>0</v>
      </c>
      <c r="S9" s="4" t="s">
        <v>346</v>
      </c>
      <c r="T9" s="7">
        <v>3</v>
      </c>
      <c r="U9" s="4">
        <v>0</v>
      </c>
      <c r="V9" s="4">
        <v>13</v>
      </c>
      <c r="W9" s="4" t="s">
        <v>64</v>
      </c>
      <c r="X9" s="4" t="s">
        <v>0</v>
      </c>
      <c r="Y9" s="8">
        <v>0.26600000000000001</v>
      </c>
      <c r="Z9" s="4">
        <v>3.532E-3</v>
      </c>
    </row>
    <row r="10" spans="1:26" x14ac:dyDescent="0.2">
      <c r="A10" s="4" t="s">
        <v>16</v>
      </c>
      <c r="B10" s="6">
        <v>6.87</v>
      </c>
      <c r="C10" s="6">
        <v>47.7</v>
      </c>
      <c r="D10" s="4" t="s">
        <v>0</v>
      </c>
      <c r="E10" s="17" t="s">
        <v>326</v>
      </c>
      <c r="F10" s="3">
        <v>0.91</v>
      </c>
      <c r="G10" s="19">
        <v>20.3</v>
      </c>
      <c r="H10" s="4" t="s">
        <v>11</v>
      </c>
      <c r="I10" s="4">
        <v>2.3684210530000001</v>
      </c>
      <c r="J10" s="2" t="s">
        <v>190</v>
      </c>
      <c r="K10" s="2" t="s">
        <v>145</v>
      </c>
      <c r="L10" s="3" t="s">
        <v>145</v>
      </c>
      <c r="M10" s="3" t="s">
        <v>292</v>
      </c>
      <c r="N10" s="4" t="s">
        <v>209</v>
      </c>
      <c r="O10" s="5" t="s">
        <v>210</v>
      </c>
      <c r="P10" s="4">
        <v>4.6150000000000002</v>
      </c>
      <c r="Q10" s="4" t="s">
        <v>145</v>
      </c>
      <c r="R10" s="4" t="s">
        <v>0</v>
      </c>
      <c r="S10" s="4" t="s">
        <v>346</v>
      </c>
      <c r="T10" s="7">
        <v>3</v>
      </c>
      <c r="U10" s="4">
        <v>0</v>
      </c>
      <c r="V10" s="4">
        <v>27</v>
      </c>
      <c r="W10" s="4" t="s">
        <v>64</v>
      </c>
      <c r="X10" s="4" t="s">
        <v>0</v>
      </c>
      <c r="Y10" s="8">
        <v>0.28599999999999998</v>
      </c>
      <c r="Z10" s="4">
        <v>3.5720000000000001E-3</v>
      </c>
    </row>
    <row r="11" spans="1:26" x14ac:dyDescent="0.2">
      <c r="A11" s="4" t="s">
        <v>16</v>
      </c>
      <c r="B11" s="6">
        <v>6.87</v>
      </c>
      <c r="C11" s="6">
        <v>47.7</v>
      </c>
      <c r="D11" s="4" t="s">
        <v>173</v>
      </c>
      <c r="E11" s="17" t="s">
        <v>324</v>
      </c>
      <c r="F11" s="3">
        <v>0.84499999999999997</v>
      </c>
      <c r="G11" s="19">
        <v>19.7</v>
      </c>
      <c r="H11" s="4" t="s">
        <v>11</v>
      </c>
      <c r="I11" s="4">
        <v>1.25</v>
      </c>
      <c r="J11" s="2" t="s">
        <v>190</v>
      </c>
      <c r="K11" s="2" t="s">
        <v>145</v>
      </c>
      <c r="L11" s="3" t="s">
        <v>145</v>
      </c>
      <c r="M11" s="3" t="s">
        <v>292</v>
      </c>
      <c r="N11" s="4" t="s">
        <v>201</v>
      </c>
      <c r="O11" s="4" t="s">
        <v>201</v>
      </c>
      <c r="P11" s="4">
        <v>9.7189999999999994</v>
      </c>
      <c r="Q11" s="4" t="s">
        <v>145</v>
      </c>
      <c r="R11" s="4" t="s">
        <v>0</v>
      </c>
      <c r="S11" s="4" t="s">
        <v>342</v>
      </c>
      <c r="T11" s="7">
        <v>0</v>
      </c>
      <c r="U11" s="4">
        <v>0</v>
      </c>
      <c r="V11" s="4">
        <v>181</v>
      </c>
      <c r="W11" s="4" t="s">
        <v>64</v>
      </c>
      <c r="X11" s="4" t="s">
        <v>0</v>
      </c>
      <c r="Y11" s="8">
        <v>0.27700000000000002</v>
      </c>
      <c r="Z11" s="4">
        <v>3.5539999999999999E-3</v>
      </c>
    </row>
    <row r="12" spans="1:26" x14ac:dyDescent="0.2">
      <c r="A12" s="4" t="s">
        <v>16</v>
      </c>
      <c r="B12" s="6">
        <v>6.87</v>
      </c>
      <c r="C12" s="6">
        <v>47.7</v>
      </c>
      <c r="D12" s="4" t="s">
        <v>173</v>
      </c>
      <c r="E12" s="17" t="s">
        <v>324</v>
      </c>
      <c r="F12" s="3">
        <v>0.78</v>
      </c>
      <c r="G12" s="19">
        <v>24.8</v>
      </c>
      <c r="H12" s="4" t="s">
        <v>11</v>
      </c>
      <c r="I12" s="4">
        <v>1.5625</v>
      </c>
      <c r="J12" s="2" t="s">
        <v>192</v>
      </c>
      <c r="K12" s="2" t="s">
        <v>145</v>
      </c>
      <c r="L12" s="3" t="s">
        <v>145</v>
      </c>
      <c r="M12" s="3" t="s">
        <v>292</v>
      </c>
      <c r="N12" s="4" t="s">
        <v>201</v>
      </c>
      <c r="O12" s="4" t="s">
        <v>201</v>
      </c>
      <c r="P12" s="4">
        <v>9.7010000000000005</v>
      </c>
      <c r="Q12" s="4" t="s">
        <v>145</v>
      </c>
      <c r="R12" s="4" t="s">
        <v>0</v>
      </c>
      <c r="S12" s="4" t="s">
        <v>342</v>
      </c>
      <c r="T12" s="7">
        <v>0</v>
      </c>
      <c r="U12" s="4">
        <v>0</v>
      </c>
      <c r="V12" s="4">
        <v>183</v>
      </c>
      <c r="W12" s="4" t="s">
        <v>64</v>
      </c>
      <c r="X12" s="4" t="s">
        <v>0</v>
      </c>
      <c r="Y12" s="8">
        <v>0.218</v>
      </c>
      <c r="Z12" s="4">
        <v>3.4359999999999998E-3</v>
      </c>
    </row>
    <row r="13" spans="1:26" x14ac:dyDescent="0.2">
      <c r="A13" s="4" t="s">
        <v>16</v>
      </c>
      <c r="B13" s="6">
        <v>6.87</v>
      </c>
      <c r="C13" s="6">
        <v>47.7</v>
      </c>
      <c r="D13" s="4" t="s">
        <v>0</v>
      </c>
      <c r="E13" s="17" t="s">
        <v>327</v>
      </c>
      <c r="F13" s="3">
        <v>0.69</v>
      </c>
      <c r="G13" s="19">
        <v>26.4</v>
      </c>
      <c r="H13" s="4" t="s">
        <v>11</v>
      </c>
      <c r="I13" s="4">
        <v>1.523809524</v>
      </c>
      <c r="J13" s="2" t="s">
        <v>190</v>
      </c>
      <c r="K13" s="2" t="s">
        <v>145</v>
      </c>
      <c r="L13" s="3" t="s">
        <v>145</v>
      </c>
      <c r="M13" s="3" t="s">
        <v>292</v>
      </c>
      <c r="N13" s="4" t="s">
        <v>211</v>
      </c>
      <c r="O13" s="4" t="s">
        <v>211</v>
      </c>
      <c r="P13" s="4">
        <v>3.4910000000000001</v>
      </c>
      <c r="Q13" s="4" t="s">
        <v>145</v>
      </c>
      <c r="R13" s="4" t="s">
        <v>0</v>
      </c>
      <c r="S13" s="4" t="s">
        <v>348</v>
      </c>
      <c r="T13" s="7">
        <v>0</v>
      </c>
      <c r="U13" s="4">
        <v>0</v>
      </c>
      <c r="V13" s="4">
        <v>19</v>
      </c>
      <c r="W13" s="4" t="s">
        <v>46</v>
      </c>
      <c r="X13" s="4" t="s">
        <v>0</v>
      </c>
      <c r="Y13" s="8">
        <v>0.32</v>
      </c>
      <c r="Z13" s="4">
        <v>3.64E-3</v>
      </c>
    </row>
    <row r="14" spans="1:26" x14ac:dyDescent="0.2">
      <c r="A14" s="4" t="s">
        <v>16</v>
      </c>
      <c r="B14" s="6">
        <v>6.87</v>
      </c>
      <c r="C14" s="6">
        <v>47.7</v>
      </c>
      <c r="D14" s="4" t="s">
        <v>0</v>
      </c>
      <c r="E14" s="17" t="s">
        <v>325</v>
      </c>
      <c r="F14" s="3">
        <v>0.85</v>
      </c>
      <c r="G14" s="19">
        <v>17.5</v>
      </c>
      <c r="H14" s="4" t="s">
        <v>11</v>
      </c>
      <c r="I14" s="4">
        <v>1.564516129</v>
      </c>
      <c r="J14" s="2" t="s">
        <v>190</v>
      </c>
      <c r="K14" s="2" t="s">
        <v>145</v>
      </c>
      <c r="L14" s="3" t="s">
        <v>145</v>
      </c>
      <c r="M14" s="3" t="s">
        <v>292</v>
      </c>
      <c r="N14" s="4" t="s">
        <v>211</v>
      </c>
      <c r="O14" s="4" t="s">
        <v>211</v>
      </c>
      <c r="P14" s="4">
        <v>3.4910000000000001</v>
      </c>
      <c r="Q14" s="4" t="s">
        <v>145</v>
      </c>
      <c r="R14" s="4" t="s">
        <v>0</v>
      </c>
      <c r="S14" s="4" t="s">
        <v>348</v>
      </c>
      <c r="T14" s="7">
        <v>0</v>
      </c>
      <c r="U14" s="4">
        <v>0</v>
      </c>
      <c r="V14" s="4">
        <v>19</v>
      </c>
      <c r="W14" s="4" t="s">
        <v>64</v>
      </c>
      <c r="X14" s="4" t="s">
        <v>0</v>
      </c>
      <c r="Y14" s="8">
        <v>0.25800000000000001</v>
      </c>
      <c r="Z14" s="4">
        <v>3.516E-3</v>
      </c>
    </row>
    <row r="15" spans="1:26" x14ac:dyDescent="0.2">
      <c r="A15" s="4" t="s">
        <v>16</v>
      </c>
      <c r="B15" s="6">
        <v>6.87</v>
      </c>
      <c r="C15" s="6">
        <v>47.7</v>
      </c>
      <c r="D15" s="4" t="s">
        <v>174</v>
      </c>
      <c r="E15" s="17" t="s">
        <v>324</v>
      </c>
      <c r="F15" s="3">
        <v>1.01</v>
      </c>
      <c r="G15" s="19">
        <v>6.5</v>
      </c>
      <c r="H15" s="4" t="s">
        <v>11</v>
      </c>
      <c r="I15" s="4">
        <v>1.6666666670000001</v>
      </c>
      <c r="J15" s="2" t="s">
        <v>190</v>
      </c>
      <c r="K15" s="2" t="s">
        <v>145</v>
      </c>
      <c r="L15" s="3" t="s">
        <v>145</v>
      </c>
      <c r="M15" s="3" t="s">
        <v>292</v>
      </c>
      <c r="N15" s="4" t="s">
        <v>211</v>
      </c>
      <c r="O15" s="4" t="s">
        <v>211</v>
      </c>
      <c r="P15" s="4">
        <v>3.4910000000000001</v>
      </c>
      <c r="Q15" s="4" t="s">
        <v>145</v>
      </c>
      <c r="R15" s="4" t="s">
        <v>0</v>
      </c>
      <c r="S15" s="4" t="s">
        <v>349</v>
      </c>
      <c r="T15" s="7">
        <v>0</v>
      </c>
      <c r="U15" s="4">
        <v>0</v>
      </c>
      <c r="V15" s="4">
        <v>23</v>
      </c>
      <c r="W15" s="4" t="s">
        <v>64</v>
      </c>
      <c r="X15" s="4" t="s">
        <v>0</v>
      </c>
      <c r="Y15" s="8">
        <v>0.27800000000000002</v>
      </c>
      <c r="Z15" s="4">
        <v>3.5560000000000001E-3</v>
      </c>
    </row>
    <row r="16" spans="1:26" x14ac:dyDescent="0.2">
      <c r="A16" s="4" t="s">
        <v>16</v>
      </c>
      <c r="B16" s="6">
        <v>6.87</v>
      </c>
      <c r="C16" s="6">
        <v>47.7</v>
      </c>
      <c r="D16" s="4" t="s">
        <v>173</v>
      </c>
      <c r="E16" s="17" t="s">
        <v>324</v>
      </c>
      <c r="F16" s="3">
        <v>0.755</v>
      </c>
      <c r="G16" s="19">
        <v>3.6</v>
      </c>
      <c r="H16" s="4" t="s">
        <v>11</v>
      </c>
      <c r="I16" s="4">
        <v>1.387096774</v>
      </c>
      <c r="J16" s="2" t="s">
        <v>192</v>
      </c>
      <c r="K16" s="2" t="s">
        <v>145</v>
      </c>
      <c r="L16" s="3" t="s">
        <v>145</v>
      </c>
      <c r="M16" s="3" t="s">
        <v>292</v>
      </c>
      <c r="N16" s="4" t="s">
        <v>201</v>
      </c>
      <c r="O16" s="4" t="s">
        <v>201</v>
      </c>
      <c r="P16" s="4">
        <v>9.7010000000000005</v>
      </c>
      <c r="Q16" s="4" t="s">
        <v>145</v>
      </c>
      <c r="R16" s="4" t="s">
        <v>0</v>
      </c>
      <c r="S16" s="4" t="s">
        <v>349</v>
      </c>
      <c r="T16" s="7">
        <v>0</v>
      </c>
      <c r="U16" s="4">
        <v>0</v>
      </c>
      <c r="V16" s="4">
        <v>191</v>
      </c>
      <c r="W16" s="4" t="s">
        <v>46</v>
      </c>
      <c r="X16" s="4" t="s">
        <v>0</v>
      </c>
      <c r="Y16" s="8">
        <v>0.161</v>
      </c>
      <c r="Z16" s="4">
        <v>3.3219999999999999E-3</v>
      </c>
    </row>
    <row r="17" spans="1:26" x14ac:dyDescent="0.2">
      <c r="A17" s="4" t="s">
        <v>16</v>
      </c>
      <c r="B17" s="6">
        <v>6.87</v>
      </c>
      <c r="C17" s="6">
        <v>47.7</v>
      </c>
      <c r="D17" s="4" t="s">
        <v>0</v>
      </c>
      <c r="E17" s="17" t="s">
        <v>324</v>
      </c>
      <c r="F17" s="3">
        <v>1.0149999999999999</v>
      </c>
      <c r="G17" s="19">
        <v>35.299999999999997</v>
      </c>
      <c r="H17" s="4" t="s">
        <v>11</v>
      </c>
      <c r="I17" s="4">
        <v>1.836065574</v>
      </c>
      <c r="J17" s="2" t="s">
        <v>190</v>
      </c>
      <c r="K17" s="2" t="s">
        <v>145</v>
      </c>
      <c r="L17" s="3" t="s">
        <v>145</v>
      </c>
      <c r="M17" s="3" t="s">
        <v>292</v>
      </c>
      <c r="N17" s="4" t="s">
        <v>211</v>
      </c>
      <c r="O17" s="4" t="s">
        <v>211</v>
      </c>
      <c r="P17" s="4">
        <v>3.4910000000000001</v>
      </c>
      <c r="Q17" s="4" t="s">
        <v>145</v>
      </c>
      <c r="R17" s="4" t="s">
        <v>0</v>
      </c>
      <c r="S17" s="4" t="s">
        <v>350</v>
      </c>
      <c r="T17" s="7">
        <v>0</v>
      </c>
      <c r="U17" s="4">
        <v>0</v>
      </c>
      <c r="V17" s="4">
        <v>25</v>
      </c>
      <c r="W17" s="4" t="s">
        <v>46</v>
      </c>
      <c r="X17" s="4" t="s">
        <v>0</v>
      </c>
      <c r="Y17" s="8">
        <v>0.33</v>
      </c>
      <c r="Z17" s="4">
        <v>3.6600000000000001E-3</v>
      </c>
    </row>
    <row r="18" spans="1:26" x14ac:dyDescent="0.2">
      <c r="A18" s="4" t="s">
        <v>16</v>
      </c>
      <c r="B18" s="6">
        <v>6.87</v>
      </c>
      <c r="C18" s="6">
        <v>47.7</v>
      </c>
      <c r="D18" s="4" t="s">
        <v>0</v>
      </c>
      <c r="E18" s="17" t="s">
        <v>324</v>
      </c>
      <c r="F18" s="3">
        <v>1.0149999999999999</v>
      </c>
      <c r="G18" s="19">
        <v>25.9</v>
      </c>
      <c r="H18" s="4" t="s">
        <v>11</v>
      </c>
      <c r="I18" s="4">
        <v>1.4852941180000001</v>
      </c>
      <c r="J18" s="2" t="s">
        <v>190</v>
      </c>
      <c r="K18" s="2" t="s">
        <v>145</v>
      </c>
      <c r="L18" s="3" t="s">
        <v>145</v>
      </c>
      <c r="M18" s="3" t="s">
        <v>292</v>
      </c>
      <c r="N18" s="4" t="s">
        <v>211</v>
      </c>
      <c r="O18" s="4" t="s">
        <v>211</v>
      </c>
      <c r="P18" s="4">
        <v>3.4910000000000001</v>
      </c>
      <c r="Q18" s="4" t="s">
        <v>145</v>
      </c>
      <c r="R18" s="4" t="s">
        <v>0</v>
      </c>
      <c r="S18" s="4" t="s">
        <v>350</v>
      </c>
      <c r="T18" s="7">
        <v>0</v>
      </c>
      <c r="U18" s="4">
        <v>0</v>
      </c>
      <c r="V18" s="4">
        <v>26</v>
      </c>
      <c r="W18" s="4" t="s">
        <v>64</v>
      </c>
      <c r="X18" s="4" t="s">
        <v>0</v>
      </c>
      <c r="Y18" s="8">
        <v>0.248</v>
      </c>
      <c r="Z18" s="4">
        <v>3.496E-3</v>
      </c>
    </row>
    <row r="19" spans="1:26" x14ac:dyDescent="0.2">
      <c r="A19" s="4" t="s">
        <v>16</v>
      </c>
      <c r="B19" s="6">
        <v>6.87</v>
      </c>
      <c r="C19" s="6">
        <v>47.7</v>
      </c>
      <c r="D19" s="4" t="s">
        <v>151</v>
      </c>
      <c r="E19" s="17" t="s">
        <v>325</v>
      </c>
      <c r="F19" s="3">
        <v>0.83</v>
      </c>
      <c r="G19" s="19">
        <v>17</v>
      </c>
      <c r="H19" s="4" t="s">
        <v>11</v>
      </c>
      <c r="I19" s="4">
        <v>2.5438596489999998</v>
      </c>
      <c r="J19" s="2" t="s">
        <v>190</v>
      </c>
      <c r="K19" s="2" t="s">
        <v>145</v>
      </c>
      <c r="L19" s="3" t="s">
        <v>145</v>
      </c>
      <c r="M19" s="3" t="s">
        <v>292</v>
      </c>
      <c r="N19" s="4" t="s">
        <v>209</v>
      </c>
      <c r="O19" s="5" t="s">
        <v>210</v>
      </c>
      <c r="P19" s="4">
        <v>4.6150000000000002</v>
      </c>
      <c r="Q19" s="4" t="s">
        <v>145</v>
      </c>
      <c r="R19" s="4" t="s">
        <v>0</v>
      </c>
      <c r="S19" s="4" t="s">
        <v>351</v>
      </c>
      <c r="T19" s="7">
        <v>3</v>
      </c>
      <c r="U19" s="4">
        <v>0</v>
      </c>
      <c r="V19" s="4">
        <v>57</v>
      </c>
      <c r="W19" s="4" t="s">
        <v>64</v>
      </c>
      <c r="X19" s="4" t="s">
        <v>0</v>
      </c>
      <c r="Y19" s="8">
        <v>0.28799999999999998</v>
      </c>
      <c r="Z19" s="4">
        <v>3.5760000000000002E-3</v>
      </c>
    </row>
    <row r="20" spans="1:26" x14ac:dyDescent="0.2">
      <c r="A20" s="4" t="s">
        <v>16</v>
      </c>
      <c r="B20" s="6">
        <v>6.87</v>
      </c>
      <c r="C20" s="6">
        <v>47.7</v>
      </c>
      <c r="D20" s="4" t="s">
        <v>174</v>
      </c>
      <c r="E20" s="17" t="s">
        <v>325</v>
      </c>
      <c r="F20" s="3">
        <v>1.02</v>
      </c>
      <c r="G20" s="19">
        <v>21</v>
      </c>
      <c r="H20" s="4" t="s">
        <v>11</v>
      </c>
      <c r="I20" s="4">
        <v>1.8135593219999999</v>
      </c>
      <c r="J20" s="2" t="s">
        <v>190</v>
      </c>
      <c r="K20" s="2" t="s">
        <v>145</v>
      </c>
      <c r="L20" s="3" t="s">
        <v>145</v>
      </c>
      <c r="M20" s="3" t="s">
        <v>292</v>
      </c>
      <c r="N20" s="4" t="s">
        <v>211</v>
      </c>
      <c r="O20" s="4" t="s">
        <v>211</v>
      </c>
      <c r="P20" s="4">
        <v>3.4910000000000001</v>
      </c>
      <c r="Q20" s="4" t="s">
        <v>145</v>
      </c>
      <c r="R20" s="4" t="s">
        <v>0</v>
      </c>
      <c r="S20" s="4" t="s">
        <v>351</v>
      </c>
      <c r="T20" s="7">
        <v>0</v>
      </c>
      <c r="U20" s="4">
        <v>0</v>
      </c>
      <c r="V20" s="4">
        <v>28</v>
      </c>
      <c r="W20" s="4" t="s">
        <v>46</v>
      </c>
      <c r="X20" s="4" t="s">
        <v>0</v>
      </c>
      <c r="Y20" s="8">
        <v>0.371</v>
      </c>
      <c r="Z20" s="4">
        <v>3.7420000000000001E-3</v>
      </c>
    </row>
    <row r="21" spans="1:26" x14ac:dyDescent="0.2">
      <c r="A21" s="4" t="s">
        <v>16</v>
      </c>
      <c r="B21" s="6">
        <v>6.87</v>
      </c>
      <c r="C21" s="6">
        <v>47.7</v>
      </c>
      <c r="D21" s="4" t="s">
        <v>171</v>
      </c>
      <c r="E21" s="17" t="s">
        <v>324</v>
      </c>
      <c r="F21" s="3">
        <v>0.8</v>
      </c>
      <c r="G21" s="19">
        <v>11.5</v>
      </c>
      <c r="H21" s="4" t="s">
        <v>11</v>
      </c>
      <c r="I21" s="4">
        <v>1.525641026</v>
      </c>
      <c r="J21" s="2" t="s">
        <v>190</v>
      </c>
      <c r="K21" s="2" t="s">
        <v>145</v>
      </c>
      <c r="L21" s="3" t="s">
        <v>145</v>
      </c>
      <c r="M21" s="3" t="s">
        <v>292</v>
      </c>
      <c r="N21" s="4" t="s">
        <v>200</v>
      </c>
      <c r="O21" s="5" t="s">
        <v>201</v>
      </c>
      <c r="P21" s="4">
        <v>1.083</v>
      </c>
      <c r="Q21" s="4" t="s">
        <v>145</v>
      </c>
      <c r="R21" s="4" t="s">
        <v>0</v>
      </c>
      <c r="S21" s="4" t="s">
        <v>342</v>
      </c>
      <c r="T21" s="7">
        <v>0</v>
      </c>
      <c r="U21" s="4">
        <v>0</v>
      </c>
      <c r="V21" s="4">
        <v>201</v>
      </c>
      <c r="W21" s="4" t="s">
        <v>46</v>
      </c>
      <c r="X21" s="4" t="s">
        <v>0</v>
      </c>
      <c r="Y21" s="8">
        <v>0.33</v>
      </c>
      <c r="Z21" s="4">
        <v>3.6600000000000001E-3</v>
      </c>
    </row>
    <row r="22" spans="1:26" x14ac:dyDescent="0.2">
      <c r="A22" s="4" t="s">
        <v>4</v>
      </c>
      <c r="B22" s="6">
        <v>6.8</v>
      </c>
      <c r="C22" s="6">
        <v>47.7</v>
      </c>
      <c r="D22" s="4" t="s">
        <v>172</v>
      </c>
      <c r="E22" s="17" t="s">
        <v>325</v>
      </c>
      <c r="F22" s="3">
        <v>0.88500000000000001</v>
      </c>
      <c r="G22" s="19">
        <v>38.6</v>
      </c>
      <c r="H22" s="4" t="s">
        <v>11</v>
      </c>
      <c r="I22" s="4">
        <v>1.4456521739999999</v>
      </c>
      <c r="J22" s="2" t="s">
        <v>190</v>
      </c>
      <c r="K22" s="2" t="s">
        <v>145</v>
      </c>
      <c r="L22" s="3" t="s">
        <v>145</v>
      </c>
      <c r="M22" s="3" t="s">
        <v>292</v>
      </c>
      <c r="N22" s="4" t="s">
        <v>202</v>
      </c>
      <c r="O22" s="4" t="s">
        <v>202</v>
      </c>
      <c r="P22" s="4">
        <v>0.70299999999999996</v>
      </c>
      <c r="Q22" s="4" t="s">
        <v>145</v>
      </c>
      <c r="R22" s="4" t="s">
        <v>0</v>
      </c>
      <c r="S22" s="4" t="s">
        <v>341</v>
      </c>
      <c r="T22" s="7">
        <v>0</v>
      </c>
      <c r="U22" s="4">
        <v>0</v>
      </c>
      <c r="V22" s="4">
        <v>253</v>
      </c>
      <c r="W22" s="4" t="s">
        <v>64</v>
      </c>
      <c r="X22" s="4" t="s">
        <v>0</v>
      </c>
      <c r="Y22" s="8">
        <v>0.26700000000000002</v>
      </c>
      <c r="Z22" s="4">
        <v>3.5339999999999998E-3</v>
      </c>
    </row>
    <row r="23" spans="1:26" x14ac:dyDescent="0.2">
      <c r="A23" s="4" t="s">
        <v>4</v>
      </c>
      <c r="B23" s="6">
        <v>6.8</v>
      </c>
      <c r="C23" s="6">
        <v>47.7</v>
      </c>
      <c r="D23" s="4" t="s">
        <v>172</v>
      </c>
      <c r="E23" s="17" t="s">
        <v>325</v>
      </c>
      <c r="F23" s="3">
        <v>1.1100000000000001</v>
      </c>
      <c r="G23" s="19">
        <v>16.7</v>
      </c>
      <c r="H23" s="4" t="s">
        <v>45</v>
      </c>
      <c r="I23" s="4">
        <v>1.1000000000000001</v>
      </c>
      <c r="J23" s="2" t="s">
        <v>190</v>
      </c>
      <c r="K23" s="2" t="s">
        <v>145</v>
      </c>
      <c r="L23" s="3" t="s">
        <v>145</v>
      </c>
      <c r="M23" s="3" t="s">
        <v>292</v>
      </c>
      <c r="N23" s="4" t="s">
        <v>208</v>
      </c>
      <c r="O23" s="4" t="s">
        <v>208</v>
      </c>
      <c r="P23" s="4">
        <v>1.59</v>
      </c>
      <c r="Q23" s="4" t="s">
        <v>145</v>
      </c>
      <c r="R23" s="4" t="s">
        <v>267</v>
      </c>
      <c r="S23" s="4" t="s">
        <v>352</v>
      </c>
      <c r="T23" s="7">
        <v>0</v>
      </c>
      <c r="U23" s="4">
        <v>0</v>
      </c>
      <c r="V23" s="4">
        <v>348</v>
      </c>
      <c r="W23" s="4" t="s">
        <v>64</v>
      </c>
      <c r="X23" s="4" t="s">
        <v>0</v>
      </c>
      <c r="Y23" s="8">
        <v>0.32700000000000001</v>
      </c>
      <c r="Z23" s="4">
        <v>3.6540000000000001E-3</v>
      </c>
    </row>
    <row r="24" spans="1:26" x14ac:dyDescent="0.2">
      <c r="A24" s="4" t="s">
        <v>4</v>
      </c>
      <c r="B24" s="6">
        <v>6.87</v>
      </c>
      <c r="C24" s="6">
        <v>47.7</v>
      </c>
      <c r="D24" s="4" t="s">
        <v>0</v>
      </c>
      <c r="E24" s="17" t="s">
        <v>325</v>
      </c>
      <c r="F24" s="3">
        <v>0.91</v>
      </c>
      <c r="G24" s="19">
        <v>16.7</v>
      </c>
      <c r="H24" s="4" t="s">
        <v>11</v>
      </c>
      <c r="I24" s="4">
        <v>1.414634146</v>
      </c>
      <c r="J24" s="2" t="s">
        <v>190</v>
      </c>
      <c r="K24" s="2" t="s">
        <v>145</v>
      </c>
      <c r="L24" s="3" t="s">
        <v>114</v>
      </c>
      <c r="M24" s="3" t="s">
        <v>292</v>
      </c>
      <c r="N24" s="4" t="s">
        <v>201</v>
      </c>
      <c r="O24" s="5" t="s">
        <v>212</v>
      </c>
      <c r="P24" s="4">
        <v>2.41</v>
      </c>
      <c r="Q24" s="4" t="s">
        <v>145</v>
      </c>
      <c r="R24" s="4" t="s">
        <v>0</v>
      </c>
      <c r="S24" s="4" t="s">
        <v>353</v>
      </c>
      <c r="T24" s="7">
        <v>2</v>
      </c>
      <c r="U24" s="4">
        <v>0</v>
      </c>
      <c r="V24" s="4">
        <v>262</v>
      </c>
      <c r="W24" s="4" t="s">
        <v>64</v>
      </c>
      <c r="X24" s="4" t="s">
        <v>0</v>
      </c>
      <c r="Y24" s="8">
        <v>0.22700000000000001</v>
      </c>
      <c r="Z24" s="4">
        <v>3.454E-3</v>
      </c>
    </row>
    <row r="25" spans="1:26" x14ac:dyDescent="0.2">
      <c r="A25" s="4" t="s">
        <v>138</v>
      </c>
      <c r="B25" s="6">
        <v>1.268</v>
      </c>
      <c r="C25" s="6">
        <v>47.7</v>
      </c>
      <c r="D25" s="4" t="s">
        <v>0</v>
      </c>
      <c r="E25" s="17" t="s">
        <v>325</v>
      </c>
      <c r="F25" s="3">
        <v>0.98</v>
      </c>
      <c r="G25" s="19">
        <v>15.3</v>
      </c>
      <c r="H25" s="4" t="s">
        <v>11</v>
      </c>
      <c r="I25" s="4">
        <v>1.9929474700000001</v>
      </c>
      <c r="J25" s="2" t="s">
        <v>190</v>
      </c>
      <c r="K25" s="2" t="s">
        <v>145</v>
      </c>
      <c r="L25" s="3" t="s">
        <v>145</v>
      </c>
      <c r="M25" s="3" t="s">
        <v>292</v>
      </c>
      <c r="N25" s="4" t="s">
        <v>213</v>
      </c>
      <c r="O25" s="5" t="s">
        <v>214</v>
      </c>
      <c r="P25" s="4">
        <v>3.6739999999999999</v>
      </c>
      <c r="Q25" s="4" t="s">
        <v>145</v>
      </c>
      <c r="R25" s="4" t="s">
        <v>268</v>
      </c>
      <c r="S25" s="4" t="s">
        <v>354</v>
      </c>
      <c r="T25" s="7">
        <v>5</v>
      </c>
      <c r="U25" s="4">
        <v>0</v>
      </c>
      <c r="V25" s="4">
        <v>51</v>
      </c>
      <c r="W25" s="4" t="s">
        <v>64</v>
      </c>
      <c r="X25" s="4" t="s">
        <v>0</v>
      </c>
      <c r="Y25" s="8">
        <v>0.34699999999999998</v>
      </c>
      <c r="Z25" s="4">
        <v>3.6939999999999998E-3</v>
      </c>
    </row>
    <row r="26" spans="1:26" x14ac:dyDescent="0.2">
      <c r="A26" s="4" t="s">
        <v>63</v>
      </c>
      <c r="B26" s="6">
        <v>5.88</v>
      </c>
      <c r="C26" s="6">
        <v>47.7</v>
      </c>
      <c r="D26" s="4" t="s">
        <v>0</v>
      </c>
      <c r="E26" s="17" t="s">
        <v>325</v>
      </c>
      <c r="F26" s="3">
        <v>1</v>
      </c>
      <c r="G26" s="19">
        <v>17.2</v>
      </c>
      <c r="H26" s="4" t="s">
        <v>11</v>
      </c>
      <c r="I26" s="4">
        <v>1.434782609</v>
      </c>
      <c r="J26" s="2" t="s">
        <v>190</v>
      </c>
      <c r="K26" s="2" t="s">
        <v>145</v>
      </c>
      <c r="L26" s="3" t="s">
        <v>145</v>
      </c>
      <c r="M26" s="3" t="s">
        <v>292</v>
      </c>
      <c r="N26" s="4" t="s">
        <v>213</v>
      </c>
      <c r="O26" s="5" t="s">
        <v>215</v>
      </c>
      <c r="P26" s="4">
        <v>1.7450000000000001</v>
      </c>
      <c r="Q26" s="4" t="s">
        <v>145</v>
      </c>
      <c r="R26" s="4" t="s">
        <v>268</v>
      </c>
      <c r="S26" s="4" t="s">
        <v>354</v>
      </c>
      <c r="T26" s="7">
        <v>2</v>
      </c>
      <c r="U26" s="4">
        <v>0</v>
      </c>
      <c r="V26" s="4">
        <v>59</v>
      </c>
      <c r="W26" s="4" t="s">
        <v>64</v>
      </c>
      <c r="X26" s="4" t="s">
        <v>0</v>
      </c>
      <c r="Y26" s="8">
        <v>0.44600000000000001</v>
      </c>
      <c r="Z26" s="4">
        <v>3.8920000000000001E-3</v>
      </c>
    </row>
    <row r="27" spans="1:26" x14ac:dyDescent="0.2">
      <c r="A27" s="4" t="s">
        <v>63</v>
      </c>
      <c r="B27" s="6">
        <v>5.88</v>
      </c>
      <c r="C27" s="6">
        <v>47.7</v>
      </c>
      <c r="D27" s="4" t="s">
        <v>0</v>
      </c>
      <c r="E27" s="17" t="s">
        <v>325</v>
      </c>
      <c r="F27" s="3">
        <v>0.97</v>
      </c>
      <c r="G27" s="19">
        <v>18.7</v>
      </c>
      <c r="H27" s="4" t="s">
        <v>11</v>
      </c>
      <c r="I27" s="4">
        <v>1.463414634</v>
      </c>
      <c r="J27" s="2" t="s">
        <v>190</v>
      </c>
      <c r="K27" s="2" t="s">
        <v>145</v>
      </c>
      <c r="L27" s="3" t="s">
        <v>145</v>
      </c>
      <c r="M27" s="3" t="s">
        <v>292</v>
      </c>
      <c r="N27" s="4" t="s">
        <v>216</v>
      </c>
      <c r="O27" s="5" t="s">
        <v>217</v>
      </c>
      <c r="P27" s="4">
        <v>2.5409999999999999</v>
      </c>
      <c r="Q27" s="4" t="s">
        <v>145</v>
      </c>
      <c r="R27" s="4" t="s">
        <v>269</v>
      </c>
      <c r="S27" s="4" t="s">
        <v>355</v>
      </c>
      <c r="T27" s="7">
        <v>7</v>
      </c>
      <c r="U27" s="4">
        <v>0</v>
      </c>
      <c r="V27" s="4">
        <v>7</v>
      </c>
      <c r="W27" s="4" t="s">
        <v>64</v>
      </c>
      <c r="X27" s="4" t="s">
        <v>0</v>
      </c>
      <c r="Y27" s="8">
        <v>0.29699999999999999</v>
      </c>
      <c r="Z27" s="4">
        <v>3.594E-3</v>
      </c>
    </row>
    <row r="28" spans="1:26" x14ac:dyDescent="0.2">
      <c r="A28" s="4" t="s">
        <v>63</v>
      </c>
      <c r="B28" s="6">
        <v>5.88</v>
      </c>
      <c r="C28" s="6">
        <v>47.7</v>
      </c>
      <c r="D28" s="4" t="s">
        <v>0</v>
      </c>
      <c r="E28" s="17" t="s">
        <v>325</v>
      </c>
      <c r="F28" s="3">
        <v>1</v>
      </c>
      <c r="G28" s="19">
        <v>23.5</v>
      </c>
      <c r="H28" s="4" t="s">
        <v>11</v>
      </c>
      <c r="I28" s="4">
        <v>1.6078431369999999</v>
      </c>
      <c r="J28" s="2" t="s">
        <v>190</v>
      </c>
      <c r="K28" s="2" t="s">
        <v>145</v>
      </c>
      <c r="L28" s="3" t="s">
        <v>145</v>
      </c>
      <c r="M28" s="3" t="s">
        <v>292</v>
      </c>
      <c r="N28" s="4" t="s">
        <v>213</v>
      </c>
      <c r="O28" s="5" t="s">
        <v>214</v>
      </c>
      <c r="P28" s="4">
        <v>3.6739999999999999</v>
      </c>
      <c r="Q28" s="4" t="s">
        <v>145</v>
      </c>
      <c r="R28" s="4" t="s">
        <v>268</v>
      </c>
      <c r="S28" s="4" t="s">
        <v>355</v>
      </c>
      <c r="T28" s="7">
        <v>5</v>
      </c>
      <c r="U28" s="4">
        <v>0</v>
      </c>
      <c r="V28" s="4">
        <v>81</v>
      </c>
      <c r="W28" s="4" t="s">
        <v>64</v>
      </c>
      <c r="X28" s="4" t="s">
        <v>0</v>
      </c>
      <c r="Y28" s="8">
        <v>0.80600000000000005</v>
      </c>
      <c r="Z28" s="4">
        <v>4.6119999999999998E-3</v>
      </c>
    </row>
    <row r="29" spans="1:26" x14ac:dyDescent="0.2">
      <c r="A29" s="4" t="s">
        <v>138</v>
      </c>
      <c r="B29" s="6">
        <v>1.268</v>
      </c>
      <c r="C29" s="6">
        <v>47.7</v>
      </c>
      <c r="D29" s="4" t="s">
        <v>0</v>
      </c>
      <c r="E29" s="17" t="s">
        <v>325</v>
      </c>
      <c r="F29" s="3">
        <v>0.89</v>
      </c>
      <c r="G29" s="19">
        <v>16.7</v>
      </c>
      <c r="H29" s="4" t="s">
        <v>11</v>
      </c>
      <c r="I29" s="4">
        <v>1.507246377</v>
      </c>
      <c r="J29" s="2" t="s">
        <v>190</v>
      </c>
      <c r="K29" s="2" t="s">
        <v>145</v>
      </c>
      <c r="L29" s="3" t="s">
        <v>145</v>
      </c>
      <c r="M29" s="3" t="s">
        <v>292</v>
      </c>
      <c r="N29" s="4" t="s">
        <v>213</v>
      </c>
      <c r="O29" s="5" t="s">
        <v>215</v>
      </c>
      <c r="P29" s="4">
        <v>1.7450000000000001</v>
      </c>
      <c r="Q29" s="4" t="s">
        <v>145</v>
      </c>
      <c r="R29" s="4" t="s">
        <v>268</v>
      </c>
      <c r="S29" s="4" t="s">
        <v>355</v>
      </c>
      <c r="T29" s="7">
        <v>2</v>
      </c>
      <c r="U29" s="4">
        <v>0</v>
      </c>
      <c r="V29" s="4">
        <v>91</v>
      </c>
      <c r="W29" s="4" t="s">
        <v>64</v>
      </c>
      <c r="X29" s="4" t="s">
        <v>0</v>
      </c>
      <c r="Y29" s="8">
        <v>0.34699999999999998</v>
      </c>
      <c r="Z29" s="4">
        <v>3.6939999999999998E-3</v>
      </c>
    </row>
    <row r="30" spans="1:26" x14ac:dyDescent="0.2">
      <c r="A30" s="4" t="s">
        <v>63</v>
      </c>
      <c r="B30" s="6">
        <v>5.88</v>
      </c>
      <c r="C30" s="6">
        <v>47.7</v>
      </c>
      <c r="D30" s="4" t="s">
        <v>0</v>
      </c>
      <c r="E30" s="17" t="s">
        <v>325</v>
      </c>
      <c r="F30" s="3">
        <v>1.0349999999999999</v>
      </c>
      <c r="G30" s="19">
        <v>19.600000000000001</v>
      </c>
      <c r="H30" s="4" t="s">
        <v>11</v>
      </c>
      <c r="I30" s="4">
        <v>1.49122807</v>
      </c>
      <c r="J30" s="2" t="s">
        <v>190</v>
      </c>
      <c r="K30" s="2" t="s">
        <v>145</v>
      </c>
      <c r="L30" s="3" t="s">
        <v>145</v>
      </c>
      <c r="M30" s="3" t="s">
        <v>292</v>
      </c>
      <c r="N30" s="4" t="s">
        <v>213</v>
      </c>
      <c r="O30" s="5" t="s">
        <v>214</v>
      </c>
      <c r="P30" s="4">
        <v>3.6739999999999999</v>
      </c>
      <c r="Q30" s="4" t="s">
        <v>145</v>
      </c>
      <c r="R30" s="4" t="s">
        <v>268</v>
      </c>
      <c r="S30" s="4" t="s">
        <v>356</v>
      </c>
      <c r="T30" s="7">
        <v>5</v>
      </c>
      <c r="U30" s="4">
        <v>0</v>
      </c>
      <c r="V30" s="4">
        <v>98</v>
      </c>
      <c r="W30" s="4" t="s">
        <v>64</v>
      </c>
      <c r="X30" s="4" t="s">
        <v>0</v>
      </c>
      <c r="Y30" s="8">
        <v>0.59499999999999997</v>
      </c>
      <c r="Z30" s="4">
        <v>4.1900000000000001E-3</v>
      </c>
    </row>
    <row r="31" spans="1:26" x14ac:dyDescent="0.2">
      <c r="A31" s="4" t="s">
        <v>138</v>
      </c>
      <c r="B31" s="6">
        <v>1.268</v>
      </c>
      <c r="C31" s="6">
        <v>47.7</v>
      </c>
      <c r="D31" s="4" t="s">
        <v>0</v>
      </c>
      <c r="E31" s="17" t="s">
        <v>325</v>
      </c>
      <c r="F31" s="3">
        <v>0.76</v>
      </c>
      <c r="G31" s="19">
        <v>16.7</v>
      </c>
      <c r="H31" s="4" t="s">
        <v>11</v>
      </c>
      <c r="I31" s="4">
        <v>1.692307692</v>
      </c>
      <c r="J31" s="2" t="s">
        <v>190</v>
      </c>
      <c r="K31" s="2" t="s">
        <v>145</v>
      </c>
      <c r="L31" s="3" t="s">
        <v>145</v>
      </c>
      <c r="M31" s="3" t="s">
        <v>292</v>
      </c>
      <c r="N31" s="4" t="s">
        <v>213</v>
      </c>
      <c r="O31" s="5" t="s">
        <v>215</v>
      </c>
      <c r="P31" s="4">
        <v>1.7450000000000001</v>
      </c>
      <c r="Q31" s="4" t="s">
        <v>145</v>
      </c>
      <c r="R31" s="4" t="s">
        <v>268</v>
      </c>
      <c r="S31" s="4" t="s">
        <v>356</v>
      </c>
      <c r="T31" s="7">
        <v>2</v>
      </c>
      <c r="U31" s="4">
        <v>0</v>
      </c>
      <c r="V31" s="4">
        <v>108</v>
      </c>
      <c r="W31" s="4" t="s">
        <v>64</v>
      </c>
      <c r="X31" s="4" t="s">
        <v>0</v>
      </c>
      <c r="Y31" s="8">
        <v>0.307</v>
      </c>
      <c r="Z31" s="4">
        <v>3.614E-3</v>
      </c>
    </row>
    <row r="32" spans="1:26" x14ac:dyDescent="0.2">
      <c r="A32" s="4" t="s">
        <v>63</v>
      </c>
      <c r="B32" s="6">
        <v>5.88</v>
      </c>
      <c r="C32" s="6">
        <v>47.7</v>
      </c>
      <c r="D32" s="4" t="s">
        <v>0</v>
      </c>
      <c r="E32" s="17" t="s">
        <v>325</v>
      </c>
      <c r="F32" s="3">
        <v>0.99</v>
      </c>
      <c r="G32" s="19">
        <v>4.5</v>
      </c>
      <c r="H32" s="4" t="s">
        <v>11</v>
      </c>
      <c r="I32" s="4">
        <v>1.525641026</v>
      </c>
      <c r="J32" s="2" t="s">
        <v>190</v>
      </c>
      <c r="K32" s="2" t="s">
        <v>145</v>
      </c>
      <c r="L32" s="3" t="s">
        <v>145</v>
      </c>
      <c r="M32" s="3" t="s">
        <v>292</v>
      </c>
      <c r="N32" s="4" t="s">
        <v>216</v>
      </c>
      <c r="O32" s="5" t="s">
        <v>217</v>
      </c>
      <c r="P32" s="4">
        <v>2.637</v>
      </c>
      <c r="Q32" s="4" t="s">
        <v>145</v>
      </c>
      <c r="R32" s="4" t="s">
        <v>268</v>
      </c>
      <c r="S32" s="4" t="s">
        <v>357</v>
      </c>
      <c r="T32" s="7">
        <v>11</v>
      </c>
      <c r="U32" s="4">
        <v>0</v>
      </c>
      <c r="V32" s="4">
        <v>56</v>
      </c>
      <c r="W32" s="4" t="s">
        <v>64</v>
      </c>
      <c r="X32" s="4" t="s">
        <v>0</v>
      </c>
      <c r="Y32" s="8">
        <v>0.32600000000000001</v>
      </c>
      <c r="Z32" s="4">
        <v>3.6519999999999999E-3</v>
      </c>
    </row>
    <row r="33" spans="1:26" x14ac:dyDescent="0.2">
      <c r="A33" s="4" t="s">
        <v>63</v>
      </c>
      <c r="B33" s="6">
        <v>5.88</v>
      </c>
      <c r="C33" s="6">
        <v>47.7</v>
      </c>
      <c r="D33" s="4" t="s">
        <v>0</v>
      </c>
      <c r="E33" s="17" t="s">
        <v>325</v>
      </c>
      <c r="F33" s="3">
        <v>0.82499999999999996</v>
      </c>
      <c r="G33" s="19">
        <v>15.1</v>
      </c>
      <c r="H33" s="4" t="s">
        <v>11</v>
      </c>
      <c r="I33" s="4">
        <v>1.1200000000000001</v>
      </c>
      <c r="J33" s="2" t="s">
        <v>190</v>
      </c>
      <c r="K33" s="2" t="s">
        <v>145</v>
      </c>
      <c r="L33" s="3" t="s">
        <v>145</v>
      </c>
      <c r="M33" s="3" t="s">
        <v>292</v>
      </c>
      <c r="N33" s="4" t="s">
        <v>218</v>
      </c>
      <c r="O33" s="5" t="s">
        <v>219</v>
      </c>
      <c r="P33" s="4">
        <v>3.5129999999999999</v>
      </c>
      <c r="Q33" s="4" t="s">
        <v>145</v>
      </c>
      <c r="R33" s="4" t="s">
        <v>0</v>
      </c>
      <c r="S33" s="5" t="s">
        <v>358</v>
      </c>
      <c r="T33" s="7">
        <v>2</v>
      </c>
      <c r="U33" s="4">
        <v>0</v>
      </c>
      <c r="V33" s="4">
        <v>38</v>
      </c>
      <c r="W33" s="4" t="s">
        <v>64</v>
      </c>
      <c r="X33" s="4" t="s">
        <v>0</v>
      </c>
      <c r="Y33" s="8">
        <v>0.33700000000000002</v>
      </c>
      <c r="Z33" s="4">
        <v>3.6740000000000002E-3</v>
      </c>
    </row>
    <row r="34" spans="1:26" x14ac:dyDescent="0.2">
      <c r="A34" s="4" t="s">
        <v>63</v>
      </c>
      <c r="B34" s="6">
        <v>5.88</v>
      </c>
      <c r="C34" s="6">
        <v>47.7</v>
      </c>
      <c r="D34" s="4" t="s">
        <v>0</v>
      </c>
      <c r="E34" s="17" t="s">
        <v>328</v>
      </c>
      <c r="F34" s="3">
        <v>1.0549999999999999</v>
      </c>
      <c r="G34" s="19">
        <v>22.6</v>
      </c>
      <c r="H34" s="4" t="s">
        <v>11</v>
      </c>
      <c r="I34" s="4">
        <v>1.5109014679999999</v>
      </c>
      <c r="J34" s="2" t="s">
        <v>190</v>
      </c>
      <c r="K34" s="2" t="s">
        <v>145</v>
      </c>
      <c r="L34" s="3" t="s">
        <v>145</v>
      </c>
      <c r="M34" s="3" t="s">
        <v>292</v>
      </c>
      <c r="N34" s="4" t="s">
        <v>218</v>
      </c>
      <c r="O34" s="5" t="s">
        <v>220</v>
      </c>
      <c r="P34" s="4">
        <v>3.1789999999999998</v>
      </c>
      <c r="Q34" s="4" t="s">
        <v>145</v>
      </c>
      <c r="R34" s="4" t="s">
        <v>134</v>
      </c>
      <c r="S34" s="4" t="s">
        <v>359</v>
      </c>
      <c r="T34" s="7">
        <v>35</v>
      </c>
      <c r="U34" s="4">
        <v>1</v>
      </c>
      <c r="V34" s="4">
        <v>24</v>
      </c>
      <c r="W34" s="4" t="s">
        <v>64</v>
      </c>
      <c r="X34" s="4" t="s">
        <v>0</v>
      </c>
      <c r="Y34" s="8">
        <v>0.78600000000000003</v>
      </c>
      <c r="Z34" s="4">
        <v>4.5719999999999997E-3</v>
      </c>
    </row>
    <row r="35" spans="1:26" ht="18" x14ac:dyDescent="0.25">
      <c r="A35" s="4" t="s">
        <v>63</v>
      </c>
      <c r="B35" s="6">
        <v>5.88</v>
      </c>
      <c r="C35" s="6">
        <v>47.7</v>
      </c>
      <c r="D35" s="4" t="s">
        <v>147</v>
      </c>
      <c r="E35" s="17" t="s">
        <v>328</v>
      </c>
      <c r="F35" s="3">
        <v>0.78500000000000003</v>
      </c>
      <c r="G35" s="19">
        <v>22.8</v>
      </c>
      <c r="H35" s="4" t="s">
        <v>11</v>
      </c>
      <c r="I35" s="4">
        <v>1.3555992139999999</v>
      </c>
      <c r="J35" s="2" t="s">
        <v>190</v>
      </c>
      <c r="K35" s="2" t="s">
        <v>145</v>
      </c>
      <c r="L35" s="3" t="s">
        <v>145</v>
      </c>
      <c r="M35" s="3" t="s">
        <v>292</v>
      </c>
      <c r="N35" s="4" t="s">
        <v>218</v>
      </c>
      <c r="O35" s="5" t="s">
        <v>221</v>
      </c>
      <c r="P35" s="4">
        <v>2.7429999999999999</v>
      </c>
      <c r="Q35" s="4" t="s">
        <v>145</v>
      </c>
      <c r="R35" s="4" t="s">
        <v>0</v>
      </c>
      <c r="S35" s="4" t="s">
        <v>360</v>
      </c>
      <c r="T35" s="7">
        <v>58</v>
      </c>
      <c r="U35" s="4">
        <v>0</v>
      </c>
      <c r="V35" s="4">
        <v>20</v>
      </c>
      <c r="W35" s="4" t="s">
        <v>64</v>
      </c>
      <c r="X35" s="4" t="s">
        <v>0</v>
      </c>
      <c r="Y35" s="8">
        <v>0.307</v>
      </c>
      <c r="Z35" s="4">
        <v>3.614E-3</v>
      </c>
    </row>
    <row r="36" spans="1:26" x14ac:dyDescent="0.2">
      <c r="A36" s="4" t="s">
        <v>63</v>
      </c>
      <c r="B36" s="6">
        <v>5.88</v>
      </c>
      <c r="C36" s="6">
        <v>47.7</v>
      </c>
      <c r="D36" s="4" t="s">
        <v>0</v>
      </c>
      <c r="E36" s="17" t="s">
        <v>328</v>
      </c>
      <c r="F36" s="3">
        <v>0.82</v>
      </c>
      <c r="G36" s="19">
        <v>32</v>
      </c>
      <c r="H36" s="4" t="s">
        <v>11</v>
      </c>
      <c r="I36" s="4">
        <v>1.339915374</v>
      </c>
      <c r="J36" s="2" t="s">
        <v>190</v>
      </c>
      <c r="K36" s="2" t="s">
        <v>145</v>
      </c>
      <c r="L36" s="3" t="s">
        <v>145</v>
      </c>
      <c r="M36" s="3" t="s">
        <v>292</v>
      </c>
      <c r="N36" s="4" t="s">
        <v>222</v>
      </c>
      <c r="O36" s="5" t="s">
        <v>223</v>
      </c>
      <c r="P36" s="4">
        <v>1.5780000000000001</v>
      </c>
      <c r="Q36" s="4" t="s">
        <v>114</v>
      </c>
      <c r="R36" s="4" t="s">
        <v>134</v>
      </c>
      <c r="S36" s="4" t="s">
        <v>361</v>
      </c>
      <c r="T36" s="7">
        <v>1</v>
      </c>
      <c r="U36" s="4">
        <v>0</v>
      </c>
      <c r="V36" s="4">
        <v>15</v>
      </c>
      <c r="W36" s="4" t="s">
        <v>64</v>
      </c>
      <c r="X36" s="4" t="s">
        <v>0</v>
      </c>
      <c r="Y36" s="8">
        <v>0.29699999999999999</v>
      </c>
      <c r="Z36" s="4">
        <v>3.594E-3</v>
      </c>
    </row>
    <row r="37" spans="1:26" x14ac:dyDescent="0.2">
      <c r="A37" s="4" t="s">
        <v>63</v>
      </c>
      <c r="B37" s="6">
        <v>5.88</v>
      </c>
      <c r="C37" s="6">
        <v>47.7</v>
      </c>
      <c r="D37" s="4" t="s">
        <v>0</v>
      </c>
      <c r="E37" s="17" t="s">
        <v>328</v>
      </c>
      <c r="F37" s="3">
        <v>0.86</v>
      </c>
      <c r="G37" s="19">
        <v>41.6</v>
      </c>
      <c r="H37" s="4" t="s">
        <v>11</v>
      </c>
      <c r="I37" s="4">
        <v>3.3761467889999999</v>
      </c>
      <c r="J37" s="2" t="s">
        <v>190</v>
      </c>
      <c r="K37" s="2" t="s">
        <v>145</v>
      </c>
      <c r="L37" s="3" t="s">
        <v>145</v>
      </c>
      <c r="M37" s="3" t="s">
        <v>292</v>
      </c>
      <c r="N37" s="4" t="s">
        <v>224</v>
      </c>
      <c r="O37" s="5" t="s">
        <v>225</v>
      </c>
      <c r="P37" s="4">
        <v>1.27</v>
      </c>
      <c r="Q37" s="4" t="s">
        <v>114</v>
      </c>
      <c r="R37" s="4" t="s">
        <v>134</v>
      </c>
      <c r="S37" s="4" t="s">
        <v>362</v>
      </c>
      <c r="T37" s="7">
        <v>2</v>
      </c>
      <c r="U37" s="4">
        <v>0</v>
      </c>
      <c r="V37" s="4">
        <v>13</v>
      </c>
      <c r="W37" s="4" t="s">
        <v>64</v>
      </c>
      <c r="X37" s="4" t="s">
        <v>0</v>
      </c>
      <c r="Y37" s="8">
        <v>0.307</v>
      </c>
      <c r="Z37" s="4">
        <v>3.614E-3</v>
      </c>
    </row>
    <row r="38" spans="1:26" x14ac:dyDescent="0.2">
      <c r="A38" s="4" t="s">
        <v>63</v>
      </c>
      <c r="B38" s="6">
        <v>5.88</v>
      </c>
      <c r="C38" s="6">
        <v>47.7</v>
      </c>
      <c r="D38" s="4" t="s">
        <v>0</v>
      </c>
      <c r="E38" s="17" t="s">
        <v>328</v>
      </c>
      <c r="F38" s="3">
        <v>1.0049999999999999</v>
      </c>
      <c r="G38" s="19">
        <v>25.8</v>
      </c>
      <c r="H38" s="4" t="s">
        <v>11</v>
      </c>
      <c r="I38" s="4">
        <v>3.0755064459999999</v>
      </c>
      <c r="J38" s="2" t="s">
        <v>190</v>
      </c>
      <c r="K38" s="2" t="s">
        <v>145</v>
      </c>
      <c r="L38" s="3" t="s">
        <v>145</v>
      </c>
      <c r="M38" s="3" t="s">
        <v>292</v>
      </c>
      <c r="N38" s="4" t="s">
        <v>224</v>
      </c>
      <c r="O38" s="5" t="s">
        <v>225</v>
      </c>
      <c r="P38" s="4">
        <v>1.27</v>
      </c>
      <c r="Q38" s="4" t="s">
        <v>114</v>
      </c>
      <c r="R38" s="4" t="s">
        <v>134</v>
      </c>
      <c r="S38" s="4" t="s">
        <v>362</v>
      </c>
      <c r="T38" s="7">
        <v>2</v>
      </c>
      <c r="U38" s="4">
        <v>0</v>
      </c>
      <c r="V38" s="4">
        <v>19</v>
      </c>
      <c r="W38" s="4" t="s">
        <v>64</v>
      </c>
      <c r="X38" s="4" t="s">
        <v>0</v>
      </c>
      <c r="Y38" s="8">
        <v>0.29699999999999999</v>
      </c>
      <c r="Z38" s="4">
        <v>3.594E-3</v>
      </c>
    </row>
    <row r="39" spans="1:26" x14ac:dyDescent="0.2">
      <c r="A39" s="4" t="s">
        <v>63</v>
      </c>
      <c r="B39" s="6">
        <v>5.88</v>
      </c>
      <c r="C39" s="6">
        <v>47.7</v>
      </c>
      <c r="D39" s="4" t="s">
        <v>0</v>
      </c>
      <c r="E39" s="17" t="s">
        <v>328</v>
      </c>
      <c r="F39" s="3">
        <v>0.85499999999999998</v>
      </c>
      <c r="G39" s="19">
        <v>43.5</v>
      </c>
      <c r="H39" s="4" t="s">
        <v>11</v>
      </c>
      <c r="I39" s="4">
        <v>2.7891156459999999</v>
      </c>
      <c r="J39" s="2" t="s">
        <v>190</v>
      </c>
      <c r="K39" s="2" t="s">
        <v>145</v>
      </c>
      <c r="L39" s="3" t="s">
        <v>145</v>
      </c>
      <c r="M39" s="3" t="s">
        <v>292</v>
      </c>
      <c r="N39" s="4" t="s">
        <v>224</v>
      </c>
      <c r="O39" s="5" t="s">
        <v>225</v>
      </c>
      <c r="P39" s="4">
        <v>1.27</v>
      </c>
      <c r="Q39" s="4" t="s">
        <v>114</v>
      </c>
      <c r="R39" s="4" t="s">
        <v>134</v>
      </c>
      <c r="S39" s="4" t="s">
        <v>257</v>
      </c>
      <c r="T39" s="7">
        <v>2</v>
      </c>
      <c r="U39" s="4">
        <v>0</v>
      </c>
      <c r="V39" s="4">
        <v>22</v>
      </c>
      <c r="W39" s="4" t="s">
        <v>64</v>
      </c>
      <c r="X39" s="4" t="s">
        <v>403</v>
      </c>
      <c r="Y39" s="8">
        <v>0.157</v>
      </c>
      <c r="Z39" s="4">
        <v>3.3140000000000001E-3</v>
      </c>
    </row>
    <row r="40" spans="1:26" x14ac:dyDescent="0.2">
      <c r="A40" s="4" t="s">
        <v>63</v>
      </c>
      <c r="B40" s="6">
        <v>5.88</v>
      </c>
      <c r="C40" s="6">
        <v>47.7</v>
      </c>
      <c r="D40" s="4" t="s">
        <v>0</v>
      </c>
      <c r="E40" s="17" t="s">
        <v>328</v>
      </c>
      <c r="F40" s="3">
        <v>0.95499999999999996</v>
      </c>
      <c r="G40" s="19">
        <v>32.4</v>
      </c>
      <c r="H40" s="4" t="s">
        <v>11</v>
      </c>
      <c r="I40" s="4">
        <v>1.2903225810000001</v>
      </c>
      <c r="J40" s="2" t="s">
        <v>190</v>
      </c>
      <c r="K40" s="2" t="s">
        <v>145</v>
      </c>
      <c r="L40" s="3" t="s">
        <v>114</v>
      </c>
      <c r="M40" s="3" t="s">
        <v>292</v>
      </c>
      <c r="N40" s="4" t="s">
        <v>222</v>
      </c>
      <c r="O40" s="5" t="s">
        <v>226</v>
      </c>
      <c r="P40" s="4">
        <v>1.1919999999999999</v>
      </c>
      <c r="Q40" s="4" t="s">
        <v>114</v>
      </c>
      <c r="R40" s="4" t="s">
        <v>134</v>
      </c>
      <c r="S40" s="4" t="s">
        <v>362</v>
      </c>
      <c r="T40" s="7">
        <v>4</v>
      </c>
      <c r="U40" s="4">
        <v>0</v>
      </c>
      <c r="V40" s="4">
        <v>31</v>
      </c>
      <c r="W40" s="4" t="s">
        <v>64</v>
      </c>
      <c r="X40" s="4" t="s">
        <v>0</v>
      </c>
      <c r="Y40" s="8">
        <v>0.32700000000000001</v>
      </c>
      <c r="Z40" s="4">
        <v>3.6540000000000001E-3</v>
      </c>
    </row>
    <row r="41" spans="1:26" x14ac:dyDescent="0.2">
      <c r="A41" s="4" t="s">
        <v>63</v>
      </c>
      <c r="B41" s="6">
        <v>5.88</v>
      </c>
      <c r="C41" s="6">
        <v>47.7</v>
      </c>
      <c r="D41" s="4" t="s">
        <v>0</v>
      </c>
      <c r="E41" s="17" t="s">
        <v>328</v>
      </c>
      <c r="F41" s="3">
        <v>1.0049999999999999</v>
      </c>
      <c r="G41" s="19">
        <v>27</v>
      </c>
      <c r="H41" s="4" t="s">
        <v>11</v>
      </c>
      <c r="I41" s="4">
        <v>2.2622950820000001</v>
      </c>
      <c r="J41" s="2" t="s">
        <v>190</v>
      </c>
      <c r="K41" s="2" t="s">
        <v>145</v>
      </c>
      <c r="L41" s="3" t="s">
        <v>145</v>
      </c>
      <c r="M41" s="3" t="s">
        <v>292</v>
      </c>
      <c r="N41" s="4" t="s">
        <v>224</v>
      </c>
      <c r="O41" s="5" t="s">
        <v>225</v>
      </c>
      <c r="P41" s="4">
        <v>1.27</v>
      </c>
      <c r="Q41" s="4" t="s">
        <v>114</v>
      </c>
      <c r="R41" s="4" t="s">
        <v>134</v>
      </c>
      <c r="S41" s="4" t="s">
        <v>363</v>
      </c>
      <c r="T41" s="7">
        <v>2</v>
      </c>
      <c r="U41" s="4">
        <v>0</v>
      </c>
      <c r="V41" s="4">
        <v>34</v>
      </c>
      <c r="W41" s="4" t="s">
        <v>64</v>
      </c>
      <c r="X41" s="4" t="s">
        <v>405</v>
      </c>
      <c r="Y41" s="8">
        <v>0.23699999999999999</v>
      </c>
      <c r="Z41" s="4">
        <v>3.4740000000000001E-3</v>
      </c>
    </row>
    <row r="42" spans="1:26" x14ac:dyDescent="0.2">
      <c r="A42" s="4" t="s">
        <v>79</v>
      </c>
      <c r="B42" s="6">
        <v>2.762</v>
      </c>
      <c r="C42" s="6">
        <v>47.6</v>
      </c>
      <c r="D42" s="4" t="s">
        <v>0</v>
      </c>
      <c r="E42" s="17" t="s">
        <v>328</v>
      </c>
      <c r="F42" s="3">
        <v>0.84499999999999997</v>
      </c>
      <c r="G42" s="19">
        <v>24.9</v>
      </c>
      <c r="H42" s="4" t="s">
        <v>11</v>
      </c>
      <c r="I42" s="4">
        <v>2.1355932200000001</v>
      </c>
      <c r="J42" s="2" t="s">
        <v>190</v>
      </c>
      <c r="K42" s="2" t="s">
        <v>145</v>
      </c>
      <c r="L42" s="3" t="s">
        <v>145</v>
      </c>
      <c r="M42" s="3" t="s">
        <v>292</v>
      </c>
      <c r="N42" s="4" t="s">
        <v>227</v>
      </c>
      <c r="O42" s="5" t="s">
        <v>228</v>
      </c>
      <c r="P42" s="4">
        <v>2.1850000000000001</v>
      </c>
      <c r="Q42" s="4" t="s">
        <v>145</v>
      </c>
      <c r="R42" s="4" t="s">
        <v>134</v>
      </c>
      <c r="S42" s="4" t="s">
        <v>361</v>
      </c>
      <c r="T42" s="7">
        <v>2</v>
      </c>
      <c r="U42" s="4">
        <v>0</v>
      </c>
      <c r="V42" s="4">
        <v>53</v>
      </c>
      <c r="W42" s="4" t="s">
        <v>64</v>
      </c>
      <c r="X42" s="4" t="s">
        <v>0</v>
      </c>
      <c r="Y42" s="8">
        <v>0.28699999999999998</v>
      </c>
      <c r="Z42" s="4">
        <v>3.5739999999999999E-3</v>
      </c>
    </row>
    <row r="43" spans="1:26" x14ac:dyDescent="0.2">
      <c r="A43" s="4" t="s">
        <v>63</v>
      </c>
      <c r="B43" s="6">
        <v>5.88</v>
      </c>
      <c r="C43" s="6">
        <v>47.7</v>
      </c>
      <c r="D43" s="4" t="s">
        <v>0</v>
      </c>
      <c r="E43" s="17" t="s">
        <v>328</v>
      </c>
      <c r="F43" s="3">
        <v>0.97</v>
      </c>
      <c r="G43" s="19">
        <v>21</v>
      </c>
      <c r="H43" s="4" t="s">
        <v>11</v>
      </c>
      <c r="I43" s="4">
        <v>1.4750000000000001</v>
      </c>
      <c r="J43" s="2" t="s">
        <v>190</v>
      </c>
      <c r="K43" s="2" t="s">
        <v>145</v>
      </c>
      <c r="L43" s="3" t="s">
        <v>114</v>
      </c>
      <c r="M43" s="3" t="s">
        <v>292</v>
      </c>
      <c r="N43" s="4" t="s">
        <v>222</v>
      </c>
      <c r="O43" s="5" t="s">
        <v>226</v>
      </c>
      <c r="P43" s="4">
        <v>1.1919999999999999</v>
      </c>
      <c r="Q43" s="4" t="s">
        <v>114</v>
      </c>
      <c r="R43" s="4" t="s">
        <v>134</v>
      </c>
      <c r="S43" s="4" t="s">
        <v>362</v>
      </c>
      <c r="T43" s="7">
        <v>4</v>
      </c>
      <c r="U43" s="4">
        <v>0</v>
      </c>
      <c r="V43" s="4">
        <v>46</v>
      </c>
      <c r="W43" s="4" t="s">
        <v>64</v>
      </c>
      <c r="X43" s="4" t="s">
        <v>0</v>
      </c>
      <c r="Y43" s="8">
        <v>0.22700000000000001</v>
      </c>
      <c r="Z43" s="4">
        <v>3.454E-3</v>
      </c>
    </row>
    <row r="44" spans="1:26" x14ac:dyDescent="0.2">
      <c r="A44" s="4" t="s">
        <v>63</v>
      </c>
      <c r="B44" s="6">
        <v>5.88</v>
      </c>
      <c r="C44" s="6">
        <v>47.7</v>
      </c>
      <c r="D44" s="4" t="s">
        <v>0</v>
      </c>
      <c r="E44" s="17" t="s">
        <v>325</v>
      </c>
      <c r="F44" s="3">
        <v>0.98499999999999999</v>
      </c>
      <c r="G44" s="19">
        <v>24.4</v>
      </c>
      <c r="H44" s="4" t="s">
        <v>11</v>
      </c>
      <c r="I44" s="4">
        <v>1.553191489</v>
      </c>
      <c r="J44" s="2" t="s">
        <v>190</v>
      </c>
      <c r="K44" s="2" t="s">
        <v>145</v>
      </c>
      <c r="L44" s="3" t="s">
        <v>145</v>
      </c>
      <c r="M44" s="3" t="s">
        <v>292</v>
      </c>
      <c r="N44" s="4" t="s">
        <v>218</v>
      </c>
      <c r="O44" s="5" t="s">
        <v>220</v>
      </c>
      <c r="P44" s="4">
        <v>3.1789999999999998</v>
      </c>
      <c r="Q44" s="4" t="s">
        <v>145</v>
      </c>
      <c r="R44" s="4" t="s">
        <v>134</v>
      </c>
      <c r="S44" s="4" t="s">
        <v>359</v>
      </c>
      <c r="T44" s="7">
        <v>35</v>
      </c>
      <c r="U44" s="4">
        <v>1</v>
      </c>
      <c r="V44" s="4">
        <v>92</v>
      </c>
      <c r="W44" s="4" t="s">
        <v>64</v>
      </c>
      <c r="X44" s="4" t="s">
        <v>0</v>
      </c>
      <c r="Y44" s="8">
        <v>0.72599999999999998</v>
      </c>
      <c r="Z44" s="4">
        <v>4.4520000000000002E-3</v>
      </c>
    </row>
    <row r="45" spans="1:26" x14ac:dyDescent="0.2">
      <c r="A45" s="4" t="s">
        <v>63</v>
      </c>
      <c r="B45" s="6">
        <v>5.88</v>
      </c>
      <c r="C45" s="6">
        <v>47.7</v>
      </c>
      <c r="D45" s="4" t="s">
        <v>0</v>
      </c>
      <c r="E45" s="17" t="s">
        <v>328</v>
      </c>
      <c r="F45" s="3">
        <v>0.93</v>
      </c>
      <c r="G45" s="19">
        <v>27.2</v>
      </c>
      <c r="H45" s="4" t="s">
        <v>11</v>
      </c>
      <c r="I45" s="4">
        <v>1.1830985919999999</v>
      </c>
      <c r="J45" s="2" t="s">
        <v>190</v>
      </c>
      <c r="K45" s="2" t="s">
        <v>145</v>
      </c>
      <c r="L45" s="3" t="s">
        <v>114</v>
      </c>
      <c r="M45" s="3" t="s">
        <v>292</v>
      </c>
      <c r="N45" s="4" t="s">
        <v>222</v>
      </c>
      <c r="O45" s="5" t="s">
        <v>226</v>
      </c>
      <c r="P45" s="4">
        <v>1.1919999999999999</v>
      </c>
      <c r="Q45" s="4" t="s">
        <v>114</v>
      </c>
      <c r="R45" s="4" t="s">
        <v>134</v>
      </c>
      <c r="S45" s="4" t="s">
        <v>364</v>
      </c>
      <c r="T45" s="7">
        <v>4</v>
      </c>
      <c r="U45" s="4">
        <v>0</v>
      </c>
      <c r="V45" s="4">
        <v>54</v>
      </c>
      <c r="W45" s="4" t="s">
        <v>64</v>
      </c>
      <c r="X45" s="4" t="s">
        <v>405</v>
      </c>
      <c r="Y45" s="8">
        <v>0.217</v>
      </c>
      <c r="Z45" s="4">
        <v>3.434E-3</v>
      </c>
    </row>
    <row r="46" spans="1:26" x14ac:dyDescent="0.2">
      <c r="A46" s="4" t="s">
        <v>63</v>
      </c>
      <c r="B46" s="6">
        <v>5.88</v>
      </c>
      <c r="C46" s="6">
        <v>47.7</v>
      </c>
      <c r="D46" s="4" t="s">
        <v>0</v>
      </c>
      <c r="E46" s="17" t="s">
        <v>330</v>
      </c>
      <c r="F46" s="3">
        <v>0.84</v>
      </c>
      <c r="G46" s="19">
        <v>35.799999999999997</v>
      </c>
      <c r="H46" s="4" t="s">
        <v>11</v>
      </c>
      <c r="I46" s="4">
        <v>1.3478260870000001</v>
      </c>
      <c r="J46" s="2" t="s">
        <v>190</v>
      </c>
      <c r="K46" s="2" t="s">
        <v>145</v>
      </c>
      <c r="L46" s="3" t="s">
        <v>145</v>
      </c>
      <c r="M46" s="3" t="s">
        <v>292</v>
      </c>
      <c r="N46" s="4" t="s">
        <v>222</v>
      </c>
      <c r="O46" s="5" t="s">
        <v>223</v>
      </c>
      <c r="P46" s="4">
        <v>1.5780000000000001</v>
      </c>
      <c r="Q46" s="4" t="s">
        <v>114</v>
      </c>
      <c r="R46" s="4" t="s">
        <v>134</v>
      </c>
      <c r="S46" s="4" t="s">
        <v>364</v>
      </c>
      <c r="T46" s="7">
        <v>1</v>
      </c>
      <c r="U46" s="4">
        <v>0</v>
      </c>
      <c r="V46" s="4">
        <v>67</v>
      </c>
      <c r="W46" s="4" t="s">
        <v>64</v>
      </c>
      <c r="X46" s="4" t="s">
        <v>0</v>
      </c>
      <c r="Y46" s="8">
        <v>0.23699999999999999</v>
      </c>
      <c r="Z46" s="4">
        <v>3.4740000000000001E-3</v>
      </c>
    </row>
    <row r="47" spans="1:26" x14ac:dyDescent="0.2">
      <c r="A47" s="4" t="s">
        <v>99</v>
      </c>
      <c r="B47" s="6">
        <v>8.07</v>
      </c>
      <c r="C47" s="6">
        <v>47.3</v>
      </c>
      <c r="D47" s="4" t="s">
        <v>0</v>
      </c>
      <c r="E47" s="17" t="s">
        <v>328</v>
      </c>
      <c r="F47" s="3">
        <v>0.87</v>
      </c>
      <c r="G47" s="19">
        <v>29.5</v>
      </c>
      <c r="H47" s="4" t="s">
        <v>11</v>
      </c>
      <c r="I47" s="4">
        <v>1.162790698</v>
      </c>
      <c r="J47" s="2" t="s">
        <v>190</v>
      </c>
      <c r="K47" s="2" t="s">
        <v>145</v>
      </c>
      <c r="L47" s="3" t="s">
        <v>114</v>
      </c>
      <c r="M47" s="3" t="s">
        <v>292</v>
      </c>
      <c r="N47" s="4" t="s">
        <v>229</v>
      </c>
      <c r="O47" s="5" t="s">
        <v>230</v>
      </c>
      <c r="P47" s="4">
        <v>5.3920000000000003</v>
      </c>
      <c r="Q47" s="4" t="s">
        <v>145</v>
      </c>
      <c r="R47" s="4" t="s">
        <v>134</v>
      </c>
      <c r="S47" s="4" t="s">
        <v>365</v>
      </c>
      <c r="T47" s="7">
        <v>2</v>
      </c>
      <c r="U47" s="4">
        <v>0</v>
      </c>
      <c r="V47" s="4">
        <v>9</v>
      </c>
      <c r="W47" s="4" t="s">
        <v>64</v>
      </c>
      <c r="X47" s="4" t="s">
        <v>0</v>
      </c>
      <c r="Y47" s="8">
        <v>0.52600000000000002</v>
      </c>
      <c r="Z47" s="4">
        <v>4.052E-3</v>
      </c>
    </row>
    <row r="48" spans="1:26" x14ac:dyDescent="0.2">
      <c r="A48" s="4" t="s">
        <v>63</v>
      </c>
      <c r="B48" s="6">
        <v>5.88</v>
      </c>
      <c r="C48" s="6">
        <v>47.7</v>
      </c>
      <c r="D48" s="4" t="s">
        <v>0</v>
      </c>
      <c r="E48" s="17" t="s">
        <v>328</v>
      </c>
      <c r="F48" s="3">
        <v>1.02</v>
      </c>
      <c r="G48" s="19">
        <v>20</v>
      </c>
      <c r="H48" s="4" t="s">
        <v>11</v>
      </c>
      <c r="I48" s="4">
        <v>1.956521739</v>
      </c>
      <c r="J48" s="2" t="s">
        <v>190</v>
      </c>
      <c r="K48" s="2" t="s">
        <v>145</v>
      </c>
      <c r="L48" s="3" t="s">
        <v>145</v>
      </c>
      <c r="M48" s="3" t="s">
        <v>292</v>
      </c>
      <c r="N48" s="4" t="s">
        <v>231</v>
      </c>
      <c r="O48" s="5" t="s">
        <v>232</v>
      </c>
      <c r="P48" s="4">
        <v>2.7229999999999999</v>
      </c>
      <c r="Q48" s="4" t="s">
        <v>145</v>
      </c>
      <c r="R48" s="4" t="s">
        <v>134</v>
      </c>
      <c r="S48" s="4" t="s">
        <v>366</v>
      </c>
      <c r="T48" s="7">
        <v>1</v>
      </c>
      <c r="U48" s="4">
        <v>0</v>
      </c>
      <c r="V48" s="4">
        <v>7</v>
      </c>
      <c r="W48" s="4" t="s">
        <v>64</v>
      </c>
      <c r="X48" s="4" t="s">
        <v>0</v>
      </c>
      <c r="Y48" s="8">
        <v>0.39600000000000002</v>
      </c>
      <c r="Z48" s="4">
        <v>3.7919999999999998E-3</v>
      </c>
    </row>
    <row r="49" spans="1:26" x14ac:dyDescent="0.2">
      <c r="A49" s="4" t="s">
        <v>63</v>
      </c>
      <c r="B49" s="6">
        <v>5.88</v>
      </c>
      <c r="C49" s="6">
        <v>47.7</v>
      </c>
      <c r="D49" s="4" t="s">
        <v>74</v>
      </c>
      <c r="E49" s="17" t="s">
        <v>325</v>
      </c>
      <c r="F49" s="3">
        <v>0.86</v>
      </c>
      <c r="G49" s="19">
        <v>19.5</v>
      </c>
      <c r="H49" s="4" t="s">
        <v>11</v>
      </c>
      <c r="I49" s="4">
        <v>1.408163265</v>
      </c>
      <c r="J49" s="2" t="s">
        <v>190</v>
      </c>
      <c r="K49" s="2" t="s">
        <v>145</v>
      </c>
      <c r="L49" s="3" t="s">
        <v>145</v>
      </c>
      <c r="M49" s="3" t="s">
        <v>292</v>
      </c>
      <c r="N49" s="4" t="s">
        <v>218</v>
      </c>
      <c r="O49" s="5" t="s">
        <v>233</v>
      </c>
      <c r="P49" s="4">
        <v>4.3109999999999999</v>
      </c>
      <c r="Q49" s="4" t="s">
        <v>145</v>
      </c>
      <c r="R49" s="4" t="s">
        <v>0</v>
      </c>
      <c r="S49" s="4" t="s">
        <v>359</v>
      </c>
      <c r="T49" s="7">
        <v>44</v>
      </c>
      <c r="U49" s="4">
        <v>1</v>
      </c>
      <c r="V49" s="4">
        <v>104</v>
      </c>
      <c r="W49" s="4" t="s">
        <v>64</v>
      </c>
      <c r="X49" s="4" t="s">
        <v>0</v>
      </c>
      <c r="Y49" s="8">
        <v>0.67600000000000005</v>
      </c>
      <c r="Z49" s="4">
        <v>4.352E-3</v>
      </c>
    </row>
    <row r="50" spans="1:26" x14ac:dyDescent="0.2">
      <c r="A50" s="4" t="s">
        <v>63</v>
      </c>
      <c r="B50" s="6">
        <v>5.88</v>
      </c>
      <c r="C50" s="6">
        <v>47.7</v>
      </c>
      <c r="D50" s="4" t="s">
        <v>0</v>
      </c>
      <c r="E50" s="17" t="s">
        <v>328</v>
      </c>
      <c r="F50" s="3">
        <v>0.95</v>
      </c>
      <c r="G50" s="19">
        <v>44.8</v>
      </c>
      <c r="H50" s="4" t="s">
        <v>11</v>
      </c>
      <c r="I50" s="4">
        <v>2.1818181820000002</v>
      </c>
      <c r="J50" s="2" t="s">
        <v>190</v>
      </c>
      <c r="K50" s="2" t="s">
        <v>145</v>
      </c>
      <c r="L50" s="3" t="s">
        <v>145</v>
      </c>
      <c r="M50" s="3" t="s">
        <v>292</v>
      </c>
      <c r="N50" s="4" t="s">
        <v>231</v>
      </c>
      <c r="O50" s="5" t="s">
        <v>232</v>
      </c>
      <c r="P50" s="4">
        <v>2.7229999999999999</v>
      </c>
      <c r="Q50" s="4" t="s">
        <v>145</v>
      </c>
      <c r="R50" s="4" t="s">
        <v>134</v>
      </c>
      <c r="S50" s="4" t="s">
        <v>366</v>
      </c>
      <c r="T50" s="7">
        <v>1</v>
      </c>
      <c r="U50" s="4">
        <v>0</v>
      </c>
      <c r="V50" s="4">
        <v>16</v>
      </c>
      <c r="W50" s="4" t="s">
        <v>64</v>
      </c>
      <c r="X50" s="4" t="s">
        <v>0</v>
      </c>
      <c r="Y50" s="8">
        <v>0.23699999999999999</v>
      </c>
      <c r="Z50" s="4">
        <v>3.4740000000000001E-3</v>
      </c>
    </row>
    <row r="51" spans="1:26" x14ac:dyDescent="0.2">
      <c r="A51" s="4" t="s">
        <v>63</v>
      </c>
      <c r="B51" s="6">
        <v>5.88</v>
      </c>
      <c r="C51" s="6">
        <v>47.7</v>
      </c>
      <c r="D51" s="4" t="s">
        <v>0</v>
      </c>
      <c r="E51" s="17" t="s">
        <v>328</v>
      </c>
      <c r="F51" s="3">
        <v>1.02</v>
      </c>
      <c r="G51" s="19">
        <v>33.6</v>
      </c>
      <c r="H51" s="4" t="s">
        <v>11</v>
      </c>
      <c r="I51" s="4">
        <v>3.4782608700000002</v>
      </c>
      <c r="J51" s="2" t="s">
        <v>190</v>
      </c>
      <c r="K51" s="2" t="s">
        <v>145</v>
      </c>
      <c r="L51" s="3" t="s">
        <v>145</v>
      </c>
      <c r="M51" s="3" t="s">
        <v>292</v>
      </c>
      <c r="N51" s="4" t="s">
        <v>234</v>
      </c>
      <c r="O51" s="5" t="s">
        <v>235</v>
      </c>
      <c r="P51" s="4">
        <v>1.9910000000000001</v>
      </c>
      <c r="Q51" s="4" t="s">
        <v>145</v>
      </c>
      <c r="R51" s="4" t="s">
        <v>134</v>
      </c>
      <c r="S51" s="4" t="s">
        <v>367</v>
      </c>
      <c r="T51" s="7">
        <v>2</v>
      </c>
      <c r="U51" s="4">
        <v>0</v>
      </c>
      <c r="V51" s="4">
        <v>66</v>
      </c>
      <c r="W51" s="4" t="s">
        <v>64</v>
      </c>
      <c r="X51" s="4" t="s">
        <v>0</v>
      </c>
      <c r="Y51" s="8">
        <v>0.22700000000000001</v>
      </c>
      <c r="Z51" s="4">
        <v>3.454E-3</v>
      </c>
    </row>
    <row r="52" spans="1:26" x14ac:dyDescent="0.2">
      <c r="A52" s="4" t="s">
        <v>63</v>
      </c>
      <c r="B52" s="6">
        <v>5.88</v>
      </c>
      <c r="C52" s="6">
        <v>47.7</v>
      </c>
      <c r="D52" s="4" t="s">
        <v>0</v>
      </c>
      <c r="E52" s="17" t="s">
        <v>328</v>
      </c>
      <c r="F52" s="3">
        <v>0.91</v>
      </c>
      <c r="G52" s="19">
        <v>28.8</v>
      </c>
      <c r="H52" s="4" t="s">
        <v>11</v>
      </c>
      <c r="I52" s="4">
        <v>1.0153846150000001</v>
      </c>
      <c r="J52" s="2" t="s">
        <v>190</v>
      </c>
      <c r="K52" s="2" t="s">
        <v>145</v>
      </c>
      <c r="L52" s="3" t="s">
        <v>145</v>
      </c>
      <c r="M52" s="3" t="s">
        <v>292</v>
      </c>
      <c r="N52" s="4" t="s">
        <v>236</v>
      </c>
      <c r="O52" s="5" t="s">
        <v>237</v>
      </c>
      <c r="P52" s="4">
        <v>6.5609999999999999</v>
      </c>
      <c r="Q52" s="4" t="s">
        <v>145</v>
      </c>
      <c r="R52" s="4" t="s">
        <v>0</v>
      </c>
      <c r="S52" s="4" t="s">
        <v>361</v>
      </c>
      <c r="T52" s="7">
        <v>19</v>
      </c>
      <c r="U52" s="4">
        <v>0</v>
      </c>
      <c r="V52" s="4">
        <v>95</v>
      </c>
      <c r="W52" s="4" t="s">
        <v>64</v>
      </c>
      <c r="X52" s="4" t="s">
        <v>0</v>
      </c>
      <c r="Y52" s="8">
        <v>0.76600000000000001</v>
      </c>
      <c r="Z52" s="4">
        <v>4.5319999999999996E-3</v>
      </c>
    </row>
    <row r="53" spans="1:26" x14ac:dyDescent="0.2">
      <c r="A53" s="4" t="s">
        <v>63</v>
      </c>
      <c r="B53" s="6">
        <v>5.88</v>
      </c>
      <c r="C53" s="6">
        <v>47.7</v>
      </c>
      <c r="D53" s="4" t="s">
        <v>0</v>
      </c>
      <c r="E53" s="17" t="s">
        <v>328</v>
      </c>
      <c r="F53" s="3">
        <v>0.94499999999999995</v>
      </c>
      <c r="G53" s="19">
        <v>20.9</v>
      </c>
      <c r="H53" s="4" t="s">
        <v>11</v>
      </c>
      <c r="I53" s="4">
        <v>3.921875</v>
      </c>
      <c r="J53" s="2" t="s">
        <v>190</v>
      </c>
      <c r="K53" s="2" t="s">
        <v>145</v>
      </c>
      <c r="L53" s="3" t="s">
        <v>145</v>
      </c>
      <c r="M53" s="3" t="s">
        <v>292</v>
      </c>
      <c r="N53" s="4" t="s">
        <v>234</v>
      </c>
      <c r="O53" s="5" t="s">
        <v>235</v>
      </c>
      <c r="P53" s="4">
        <v>1.9910000000000001</v>
      </c>
      <c r="Q53" s="4" t="s">
        <v>145</v>
      </c>
      <c r="R53" s="4" t="s">
        <v>134</v>
      </c>
      <c r="S53" s="4" t="s">
        <v>368</v>
      </c>
      <c r="T53" s="7">
        <v>2</v>
      </c>
      <c r="U53" s="4">
        <v>0</v>
      </c>
      <c r="V53" s="4">
        <v>69</v>
      </c>
      <c r="W53" s="4" t="s">
        <v>64</v>
      </c>
      <c r="X53" s="4" t="s">
        <v>0</v>
      </c>
      <c r="Y53" s="8">
        <v>0.17699999999999999</v>
      </c>
      <c r="Z53" s="4">
        <v>3.3540000000000002E-3</v>
      </c>
    </row>
    <row r="54" spans="1:26" x14ac:dyDescent="0.2">
      <c r="A54" s="4" t="s">
        <v>63</v>
      </c>
      <c r="B54" s="6">
        <v>5.88</v>
      </c>
      <c r="C54" s="6">
        <v>47.7</v>
      </c>
      <c r="D54" s="4" t="s">
        <v>0</v>
      </c>
      <c r="E54" s="17" t="s">
        <v>328</v>
      </c>
      <c r="F54" s="3">
        <v>0.99</v>
      </c>
      <c r="G54" s="19">
        <v>25.5</v>
      </c>
      <c r="H54" s="4" t="s">
        <v>11</v>
      </c>
      <c r="I54" s="4">
        <v>3.2394366200000002</v>
      </c>
      <c r="J54" s="2" t="s">
        <v>190</v>
      </c>
      <c r="K54" s="2" t="s">
        <v>145</v>
      </c>
      <c r="L54" s="3" t="s">
        <v>145</v>
      </c>
      <c r="M54" s="3" t="s">
        <v>292</v>
      </c>
      <c r="N54" s="4" t="s">
        <v>234</v>
      </c>
      <c r="O54" s="5" t="s">
        <v>235</v>
      </c>
      <c r="P54" s="4">
        <v>1.9910000000000001</v>
      </c>
      <c r="Q54" s="4" t="s">
        <v>145</v>
      </c>
      <c r="R54" s="4" t="s">
        <v>134</v>
      </c>
      <c r="S54" s="4" t="s">
        <v>369</v>
      </c>
      <c r="T54" s="7">
        <v>2</v>
      </c>
      <c r="U54" s="4">
        <v>0</v>
      </c>
      <c r="V54" s="4">
        <v>72</v>
      </c>
      <c r="W54" s="4" t="s">
        <v>64</v>
      </c>
      <c r="X54" s="4" t="s">
        <v>0</v>
      </c>
      <c r="Y54" s="8">
        <v>0.25700000000000001</v>
      </c>
      <c r="Z54" s="4">
        <v>3.5140000000000002E-3</v>
      </c>
    </row>
    <row r="55" spans="1:26" x14ac:dyDescent="0.2">
      <c r="A55" s="4" t="s">
        <v>63</v>
      </c>
      <c r="B55" s="6">
        <v>5.88</v>
      </c>
      <c r="C55" s="6">
        <v>47.7</v>
      </c>
      <c r="D55" s="4" t="s">
        <v>77</v>
      </c>
      <c r="E55" s="17" t="s">
        <v>328</v>
      </c>
      <c r="F55" s="3">
        <v>0.96</v>
      </c>
      <c r="G55" s="19">
        <v>26.9</v>
      </c>
      <c r="H55" s="4" t="s">
        <v>11</v>
      </c>
      <c r="I55" s="4">
        <v>1.6122448979999999</v>
      </c>
      <c r="J55" s="2" t="s">
        <v>190</v>
      </c>
      <c r="K55" s="2" t="s">
        <v>145</v>
      </c>
      <c r="L55" s="3" t="s">
        <v>145</v>
      </c>
      <c r="M55" s="3" t="s">
        <v>292</v>
      </c>
      <c r="N55" s="4" t="s">
        <v>218</v>
      </c>
      <c r="O55" s="5" t="s">
        <v>238</v>
      </c>
      <c r="P55" s="4">
        <v>7.54</v>
      </c>
      <c r="Q55" s="4" t="s">
        <v>114</v>
      </c>
      <c r="R55" s="4" t="s">
        <v>0</v>
      </c>
      <c r="S55" s="4" t="s">
        <v>368</v>
      </c>
      <c r="T55" s="7">
        <v>52</v>
      </c>
      <c r="U55" s="4">
        <v>0</v>
      </c>
      <c r="V55" s="4">
        <v>112</v>
      </c>
      <c r="W55" s="4" t="s">
        <v>64</v>
      </c>
      <c r="X55" s="4" t="s">
        <v>0</v>
      </c>
      <c r="Y55" s="8">
        <v>0.66600000000000004</v>
      </c>
      <c r="Z55" s="4">
        <v>4.3319999999999999E-3</v>
      </c>
    </row>
    <row r="56" spans="1:26" x14ac:dyDescent="0.2">
      <c r="A56" s="4" t="s">
        <v>111</v>
      </c>
      <c r="B56" s="6">
        <v>6.87</v>
      </c>
      <c r="C56" s="6">
        <v>47.7</v>
      </c>
      <c r="D56" s="4" t="s">
        <v>0</v>
      </c>
      <c r="E56" s="17" t="s">
        <v>328</v>
      </c>
      <c r="F56" s="3">
        <v>0.94</v>
      </c>
      <c r="G56" s="19">
        <v>25.1</v>
      </c>
      <c r="H56" s="4" t="s">
        <v>11</v>
      </c>
      <c r="I56" s="4">
        <v>2.0895522390000001</v>
      </c>
      <c r="J56" s="2" t="s">
        <v>190</v>
      </c>
      <c r="K56" s="2" t="s">
        <v>145</v>
      </c>
      <c r="L56" s="3" t="s">
        <v>145</v>
      </c>
      <c r="M56" s="3" t="s">
        <v>292</v>
      </c>
      <c r="N56" s="4" t="s">
        <v>239</v>
      </c>
      <c r="O56" s="5" t="s">
        <v>240</v>
      </c>
      <c r="P56" s="4">
        <v>4.625</v>
      </c>
      <c r="Q56" s="4" t="s">
        <v>114</v>
      </c>
      <c r="R56" s="4" t="s">
        <v>135</v>
      </c>
      <c r="S56" s="4" t="s">
        <v>241</v>
      </c>
      <c r="T56" s="7">
        <v>4</v>
      </c>
      <c r="U56" s="4">
        <v>0</v>
      </c>
      <c r="V56" s="4">
        <v>6</v>
      </c>
      <c r="W56" s="4" t="s">
        <v>64</v>
      </c>
      <c r="X56" s="4" t="s">
        <v>0</v>
      </c>
      <c r="Y56" s="8">
        <v>0.27700000000000002</v>
      </c>
      <c r="Z56" s="4">
        <v>3.5539999999999999E-3</v>
      </c>
    </row>
    <row r="57" spans="1:26" x14ac:dyDescent="0.2">
      <c r="A57" s="4" t="s">
        <v>63</v>
      </c>
      <c r="B57" s="6">
        <v>5.88</v>
      </c>
      <c r="C57" s="6">
        <v>47.7</v>
      </c>
      <c r="D57" s="4" t="s">
        <v>77</v>
      </c>
      <c r="E57" s="17" t="s">
        <v>328</v>
      </c>
      <c r="F57" s="3">
        <v>0.89500000000000002</v>
      </c>
      <c r="G57" s="19">
        <v>28.6</v>
      </c>
      <c r="H57" s="4" t="s">
        <v>11</v>
      </c>
      <c r="I57" s="4">
        <v>1.576576577</v>
      </c>
      <c r="J57" s="2" t="s">
        <v>190</v>
      </c>
      <c r="K57" s="2" t="s">
        <v>145</v>
      </c>
      <c r="L57" s="3" t="s">
        <v>145</v>
      </c>
      <c r="M57" s="3" t="s">
        <v>292</v>
      </c>
      <c r="N57" s="4" t="s">
        <v>218</v>
      </c>
      <c r="O57" s="5" t="s">
        <v>238</v>
      </c>
      <c r="P57" s="4">
        <v>7.54</v>
      </c>
      <c r="Q57" s="4" t="s">
        <v>145</v>
      </c>
      <c r="R57" s="4" t="s">
        <v>0</v>
      </c>
      <c r="S57" s="4" t="s">
        <v>241</v>
      </c>
      <c r="T57" s="7">
        <v>52</v>
      </c>
      <c r="U57" s="4">
        <v>0</v>
      </c>
      <c r="V57" s="4">
        <v>116</v>
      </c>
      <c r="W57" s="4" t="s">
        <v>64</v>
      </c>
      <c r="X57" s="4" t="s">
        <v>0</v>
      </c>
      <c r="Y57" s="8">
        <v>0.78600000000000003</v>
      </c>
      <c r="Z57" s="4">
        <v>4.5719999999999997E-3</v>
      </c>
    </row>
    <row r="58" spans="1:26" x14ac:dyDescent="0.2">
      <c r="A58" s="4" t="s">
        <v>63</v>
      </c>
      <c r="B58" s="6">
        <v>5.88</v>
      </c>
      <c r="C58" s="6">
        <v>47.7</v>
      </c>
      <c r="D58" s="4" t="s">
        <v>0</v>
      </c>
      <c r="E58" s="17" t="s">
        <v>328</v>
      </c>
      <c r="F58" s="3">
        <v>0.76</v>
      </c>
      <c r="G58" s="19">
        <v>46.5</v>
      </c>
      <c r="H58" s="4" t="s">
        <v>11</v>
      </c>
      <c r="I58" s="4">
        <v>3.1844380399999999</v>
      </c>
      <c r="J58" s="2" t="s">
        <v>190</v>
      </c>
      <c r="K58" s="2" t="s">
        <v>145</v>
      </c>
      <c r="L58" s="3" t="s">
        <v>145</v>
      </c>
      <c r="M58" s="3" t="s">
        <v>292</v>
      </c>
      <c r="N58" s="4" t="s">
        <v>234</v>
      </c>
      <c r="O58" s="5" t="s">
        <v>235</v>
      </c>
      <c r="P58" s="4">
        <v>1.9910000000000001</v>
      </c>
      <c r="Q58" s="4" t="s">
        <v>145</v>
      </c>
      <c r="R58" s="4" t="s">
        <v>134</v>
      </c>
      <c r="S58" s="4" t="s">
        <v>369</v>
      </c>
      <c r="T58" s="7">
        <v>2</v>
      </c>
      <c r="U58" s="4">
        <v>0</v>
      </c>
      <c r="V58" s="4">
        <v>80</v>
      </c>
      <c r="W58" s="4" t="s">
        <v>64</v>
      </c>
      <c r="X58" s="4" t="s">
        <v>0</v>
      </c>
      <c r="Y58" s="8">
        <v>0.217</v>
      </c>
      <c r="Z58" s="4">
        <v>3.434E-3</v>
      </c>
    </row>
    <row r="59" spans="1:26" x14ac:dyDescent="0.2">
      <c r="A59" s="4" t="s">
        <v>63</v>
      </c>
      <c r="B59" s="6">
        <v>5.88</v>
      </c>
      <c r="C59" s="6">
        <v>47.7</v>
      </c>
      <c r="D59" s="4" t="s">
        <v>0</v>
      </c>
      <c r="E59" s="17" t="s">
        <v>328</v>
      </c>
      <c r="F59" s="3">
        <v>0.88500000000000001</v>
      </c>
      <c r="G59" s="19">
        <v>27.1</v>
      </c>
      <c r="H59" s="4" t="s">
        <v>11</v>
      </c>
      <c r="I59" s="4">
        <v>3.485064011</v>
      </c>
      <c r="J59" s="2" t="s">
        <v>190</v>
      </c>
      <c r="K59" s="2" t="s">
        <v>145</v>
      </c>
      <c r="L59" s="3" t="s">
        <v>145</v>
      </c>
      <c r="M59" s="3" t="s">
        <v>292</v>
      </c>
      <c r="N59" s="4" t="s">
        <v>234</v>
      </c>
      <c r="O59" s="5" t="s">
        <v>235</v>
      </c>
      <c r="P59" s="4">
        <v>1.9910000000000001</v>
      </c>
      <c r="Q59" s="4" t="s">
        <v>145</v>
      </c>
      <c r="R59" s="4" t="s">
        <v>134</v>
      </c>
      <c r="S59" s="4" t="s">
        <v>368</v>
      </c>
      <c r="T59" s="7">
        <v>2</v>
      </c>
      <c r="U59" s="4">
        <v>0</v>
      </c>
      <c r="V59" s="4">
        <v>83</v>
      </c>
      <c r="W59" s="4" t="s">
        <v>64</v>
      </c>
      <c r="X59" s="4" t="s">
        <v>0</v>
      </c>
      <c r="Y59" s="8">
        <v>0.156</v>
      </c>
      <c r="Z59" s="4">
        <v>3.3119999999999998E-3</v>
      </c>
    </row>
    <row r="60" spans="1:26" x14ac:dyDescent="0.2">
      <c r="A60" s="4" t="s">
        <v>111</v>
      </c>
      <c r="B60" s="6">
        <v>6.87</v>
      </c>
      <c r="C60" s="6">
        <v>47.7</v>
      </c>
      <c r="D60" s="4" t="s">
        <v>0</v>
      </c>
      <c r="E60" s="17" t="s">
        <v>328</v>
      </c>
      <c r="F60" s="3">
        <v>0.80500000000000005</v>
      </c>
      <c r="G60" s="19">
        <v>12.9</v>
      </c>
      <c r="H60" s="4" t="s">
        <v>11</v>
      </c>
      <c r="I60" s="4">
        <v>2.2959183670000001</v>
      </c>
      <c r="J60" s="2" t="s">
        <v>190</v>
      </c>
      <c r="K60" s="2" t="s">
        <v>145</v>
      </c>
      <c r="L60" s="3" t="s">
        <v>145</v>
      </c>
      <c r="M60" s="3" t="s">
        <v>292</v>
      </c>
      <c r="N60" s="4" t="s">
        <v>239</v>
      </c>
      <c r="O60" s="5" t="s">
        <v>241</v>
      </c>
      <c r="P60" s="4">
        <v>6.51</v>
      </c>
      <c r="Q60" s="4" t="s">
        <v>145</v>
      </c>
      <c r="R60" s="4" t="s">
        <v>270</v>
      </c>
      <c r="S60" s="4" t="s">
        <v>370</v>
      </c>
      <c r="T60" s="7">
        <v>7</v>
      </c>
      <c r="U60" s="4">
        <v>0</v>
      </c>
      <c r="V60" s="4">
        <v>27</v>
      </c>
      <c r="W60" s="4" t="s">
        <v>64</v>
      </c>
      <c r="X60" s="4" t="s">
        <v>0</v>
      </c>
      <c r="Y60" s="8">
        <v>0.217</v>
      </c>
      <c r="Z60" s="4">
        <v>3.434E-3</v>
      </c>
    </row>
    <row r="61" spans="1:26" x14ac:dyDescent="0.2">
      <c r="A61" s="4" t="s">
        <v>111</v>
      </c>
      <c r="B61" s="6">
        <v>6.87</v>
      </c>
      <c r="C61" s="6">
        <v>47.7</v>
      </c>
      <c r="D61" s="4" t="s">
        <v>0</v>
      </c>
      <c r="E61" s="17" t="s">
        <v>328</v>
      </c>
      <c r="F61" s="3">
        <v>0.82</v>
      </c>
      <c r="G61" s="19">
        <v>13.6</v>
      </c>
      <c r="H61" s="4" t="s">
        <v>11</v>
      </c>
      <c r="I61" s="4">
        <v>2.6881720429999998</v>
      </c>
      <c r="J61" s="2" t="s">
        <v>190</v>
      </c>
      <c r="K61" s="2" t="s">
        <v>145</v>
      </c>
      <c r="L61" s="3" t="s">
        <v>145</v>
      </c>
      <c r="M61" s="3" t="s">
        <v>292</v>
      </c>
      <c r="N61" s="4" t="s">
        <v>239</v>
      </c>
      <c r="O61" s="5" t="s">
        <v>241</v>
      </c>
      <c r="P61" s="4">
        <v>6.51</v>
      </c>
      <c r="Q61" s="4" t="s">
        <v>145</v>
      </c>
      <c r="R61" s="4" t="s">
        <v>270</v>
      </c>
      <c r="S61" s="4" t="s">
        <v>370</v>
      </c>
      <c r="T61" s="7">
        <v>7</v>
      </c>
      <c r="U61" s="4">
        <v>0</v>
      </c>
      <c r="V61" s="4">
        <v>33</v>
      </c>
      <c r="W61" s="4" t="s">
        <v>64</v>
      </c>
      <c r="X61" s="4" t="s">
        <v>0</v>
      </c>
      <c r="Y61" s="8">
        <v>0.218</v>
      </c>
      <c r="Z61" s="4">
        <v>3.4359999999999998E-3</v>
      </c>
    </row>
    <row r="62" spans="1:26" x14ac:dyDescent="0.2">
      <c r="A62" s="4" t="s">
        <v>63</v>
      </c>
      <c r="B62" s="6">
        <v>5.88</v>
      </c>
      <c r="C62" s="6">
        <v>47.7</v>
      </c>
      <c r="D62" s="4" t="s">
        <v>0</v>
      </c>
      <c r="E62" s="17" t="s">
        <v>328</v>
      </c>
      <c r="F62" s="3">
        <v>0.97</v>
      </c>
      <c r="G62" s="19">
        <v>19.899999999999999</v>
      </c>
      <c r="H62" s="4" t="s">
        <v>11</v>
      </c>
      <c r="I62" s="4">
        <v>1.561181435</v>
      </c>
      <c r="J62" s="2" t="s">
        <v>190</v>
      </c>
      <c r="K62" s="2" t="s">
        <v>145</v>
      </c>
      <c r="L62" s="3" t="s">
        <v>145</v>
      </c>
      <c r="M62" s="3" t="s">
        <v>292</v>
      </c>
      <c r="N62" s="4" t="s">
        <v>231</v>
      </c>
      <c r="O62" s="5" t="s">
        <v>242</v>
      </c>
      <c r="P62" s="4">
        <v>3.411</v>
      </c>
      <c r="Q62" s="4" t="s">
        <v>145</v>
      </c>
      <c r="R62" s="4" t="s">
        <v>134</v>
      </c>
      <c r="S62" s="4" t="s">
        <v>371</v>
      </c>
      <c r="T62" s="7">
        <v>6</v>
      </c>
      <c r="U62" s="4">
        <v>0</v>
      </c>
      <c r="V62" s="4">
        <v>63</v>
      </c>
      <c r="W62" s="4" t="s">
        <v>64</v>
      </c>
      <c r="X62" s="4" t="s">
        <v>0</v>
      </c>
      <c r="Y62" s="8">
        <v>0.52700000000000002</v>
      </c>
      <c r="Z62" s="4">
        <v>4.0540000000000003E-3</v>
      </c>
    </row>
    <row r="63" spans="1:26" x14ac:dyDescent="0.2">
      <c r="A63" s="4" t="s">
        <v>111</v>
      </c>
      <c r="B63" s="6">
        <v>6.87</v>
      </c>
      <c r="C63" s="6">
        <v>47.7</v>
      </c>
      <c r="D63" s="4" t="s">
        <v>0</v>
      </c>
      <c r="E63" s="17" t="s">
        <v>328</v>
      </c>
      <c r="F63" s="3">
        <v>0.89</v>
      </c>
      <c r="G63" s="19">
        <v>20.5</v>
      </c>
      <c r="H63" s="4" t="s">
        <v>11</v>
      </c>
      <c r="I63" s="4">
        <v>1.280148423</v>
      </c>
      <c r="J63" s="2" t="s">
        <v>190</v>
      </c>
      <c r="K63" s="2" t="s">
        <v>145</v>
      </c>
      <c r="L63" s="3" t="s">
        <v>145</v>
      </c>
      <c r="M63" s="3" t="s">
        <v>292</v>
      </c>
      <c r="N63" s="4" t="s">
        <v>239</v>
      </c>
      <c r="O63" s="5" t="s">
        <v>241</v>
      </c>
      <c r="P63" s="4">
        <v>6.51</v>
      </c>
      <c r="Q63" s="4" t="s">
        <v>145</v>
      </c>
      <c r="R63" s="4" t="s">
        <v>269</v>
      </c>
      <c r="S63" s="4" t="s">
        <v>371</v>
      </c>
      <c r="T63" s="7">
        <v>7</v>
      </c>
      <c r="U63" s="4">
        <v>0</v>
      </c>
      <c r="V63" s="4">
        <v>47</v>
      </c>
      <c r="W63" s="4" t="s">
        <v>64</v>
      </c>
      <c r="X63" s="4" t="s">
        <v>0</v>
      </c>
      <c r="Y63" s="8">
        <v>0.33800000000000002</v>
      </c>
      <c r="Z63" s="4">
        <v>3.676E-3</v>
      </c>
    </row>
    <row r="64" spans="1:26" x14ac:dyDescent="0.2">
      <c r="A64" s="4" t="s">
        <v>111</v>
      </c>
      <c r="B64" s="6">
        <v>6.87</v>
      </c>
      <c r="C64" s="6">
        <v>47.7</v>
      </c>
      <c r="D64" s="4" t="s">
        <v>172</v>
      </c>
      <c r="E64" s="17" t="s">
        <v>328</v>
      </c>
      <c r="F64" s="3">
        <v>0.93500000000000005</v>
      </c>
      <c r="G64" s="19">
        <v>15.4</v>
      </c>
      <c r="H64" s="4" t="s">
        <v>11</v>
      </c>
      <c r="I64" s="4">
        <v>2.7130044839999998</v>
      </c>
      <c r="J64" s="2" t="s">
        <v>190</v>
      </c>
      <c r="K64" s="2" t="s">
        <v>145</v>
      </c>
      <c r="L64" s="3" t="s">
        <v>145</v>
      </c>
      <c r="M64" s="3" t="s">
        <v>292</v>
      </c>
      <c r="N64" s="4" t="s">
        <v>239</v>
      </c>
      <c r="O64" s="5" t="s">
        <v>241</v>
      </c>
      <c r="P64" s="4">
        <v>6.51</v>
      </c>
      <c r="Q64" s="4" t="s">
        <v>145</v>
      </c>
      <c r="R64" s="4" t="s">
        <v>269</v>
      </c>
      <c r="S64" s="4" t="s">
        <v>370</v>
      </c>
      <c r="T64" s="7">
        <v>7</v>
      </c>
      <c r="U64" s="4">
        <v>0</v>
      </c>
      <c r="V64" s="4">
        <v>54</v>
      </c>
      <c r="W64" s="4" t="s">
        <v>64</v>
      </c>
      <c r="X64" s="4" t="s">
        <v>0</v>
      </c>
      <c r="Y64" s="8">
        <v>0.19700000000000001</v>
      </c>
      <c r="Z64" s="4">
        <v>3.3939999999999999E-3</v>
      </c>
    </row>
    <row r="65" spans="1:26" x14ac:dyDescent="0.2">
      <c r="A65" s="4" t="s">
        <v>111</v>
      </c>
      <c r="B65" s="6">
        <v>6.87</v>
      </c>
      <c r="C65" s="6">
        <v>47.7</v>
      </c>
      <c r="D65" s="4" t="s">
        <v>0</v>
      </c>
      <c r="E65" s="17" t="s">
        <v>328</v>
      </c>
      <c r="F65" s="3">
        <v>0.85</v>
      </c>
      <c r="G65" s="19">
        <v>17.7</v>
      </c>
      <c r="H65" s="4" t="s">
        <v>11</v>
      </c>
      <c r="I65" s="4">
        <v>1.9628647210000001</v>
      </c>
      <c r="J65" s="2" t="s">
        <v>190</v>
      </c>
      <c r="K65" s="2" t="s">
        <v>145</v>
      </c>
      <c r="L65" s="3" t="s">
        <v>145</v>
      </c>
      <c r="M65" s="3" t="s">
        <v>292</v>
      </c>
      <c r="N65" s="4" t="s">
        <v>243</v>
      </c>
      <c r="O65" s="5" t="s">
        <v>244</v>
      </c>
      <c r="P65" s="4">
        <v>5.4720000000000004</v>
      </c>
      <c r="Q65" s="4" t="s">
        <v>114</v>
      </c>
      <c r="R65" s="4" t="s">
        <v>134</v>
      </c>
      <c r="S65" s="4" t="s">
        <v>372</v>
      </c>
      <c r="T65" s="7">
        <v>18</v>
      </c>
      <c r="U65" s="4">
        <v>0</v>
      </c>
      <c r="V65" s="4">
        <v>32</v>
      </c>
      <c r="W65" s="4" t="s">
        <v>64</v>
      </c>
      <c r="X65" s="4" t="s">
        <v>0</v>
      </c>
      <c r="Y65" s="3">
        <v>0.42499999999999999</v>
      </c>
      <c r="Z65" s="4">
        <v>3.8500000000000001E-3</v>
      </c>
    </row>
    <row r="66" spans="1:26" x14ac:dyDescent="0.2">
      <c r="A66" s="4" t="s">
        <v>111</v>
      </c>
      <c r="B66" s="6">
        <v>6.87</v>
      </c>
      <c r="C66" s="6">
        <v>47.7</v>
      </c>
      <c r="D66" s="4" t="s">
        <v>0</v>
      </c>
      <c r="E66" s="17" t="s">
        <v>328</v>
      </c>
      <c r="F66" s="3">
        <v>0.875</v>
      </c>
      <c r="G66" s="19">
        <v>30.3</v>
      </c>
      <c r="H66" s="4" t="s">
        <v>11</v>
      </c>
      <c r="I66" s="4">
        <v>2.4795640329999999</v>
      </c>
      <c r="J66" s="2" t="s">
        <v>190</v>
      </c>
      <c r="K66" s="2" t="s">
        <v>145</v>
      </c>
      <c r="L66" s="3" t="s">
        <v>145</v>
      </c>
      <c r="M66" s="3" t="s">
        <v>292</v>
      </c>
      <c r="N66" s="4" t="s">
        <v>243</v>
      </c>
      <c r="O66" s="5" t="s">
        <v>245</v>
      </c>
      <c r="P66" s="4">
        <v>4.3769999999999998</v>
      </c>
      <c r="Q66" s="4" t="s">
        <v>114</v>
      </c>
      <c r="R66" s="4" t="s">
        <v>134</v>
      </c>
      <c r="S66" s="4" t="s">
        <v>373</v>
      </c>
      <c r="T66" s="7">
        <v>21</v>
      </c>
      <c r="U66" s="4">
        <v>0</v>
      </c>
      <c r="V66" s="4">
        <v>43</v>
      </c>
      <c r="W66" s="4" t="s">
        <v>64</v>
      </c>
      <c r="X66" s="4" t="s">
        <v>0</v>
      </c>
      <c r="Y66" s="3">
        <v>0.22600000000000001</v>
      </c>
      <c r="Z66" s="4">
        <v>3.4520000000000002E-3</v>
      </c>
    </row>
    <row r="67" spans="1:26" x14ac:dyDescent="0.2">
      <c r="A67" s="4" t="s">
        <v>111</v>
      </c>
      <c r="B67" s="6">
        <v>6.87</v>
      </c>
      <c r="C67" s="6">
        <v>47.7</v>
      </c>
      <c r="D67" s="4" t="s">
        <v>0</v>
      </c>
      <c r="E67" s="17" t="s">
        <v>328</v>
      </c>
      <c r="F67" s="3">
        <v>0.98</v>
      </c>
      <c r="G67" s="19">
        <v>18.899999999999999</v>
      </c>
      <c r="H67" s="4" t="s">
        <v>11</v>
      </c>
      <c r="I67" s="4">
        <v>1.5509259259999999</v>
      </c>
      <c r="J67" s="2" t="s">
        <v>190</v>
      </c>
      <c r="K67" s="2" t="s">
        <v>145</v>
      </c>
      <c r="L67" s="3" t="s">
        <v>145</v>
      </c>
      <c r="M67" s="3" t="s">
        <v>292</v>
      </c>
      <c r="N67" s="4" t="s">
        <v>246</v>
      </c>
      <c r="O67" s="5" t="s">
        <v>247</v>
      </c>
      <c r="P67" s="4">
        <v>2.8140000000000001</v>
      </c>
      <c r="Q67" s="4" t="s">
        <v>114</v>
      </c>
      <c r="R67" s="4" t="s">
        <v>134</v>
      </c>
      <c r="S67" s="4" t="s">
        <v>374</v>
      </c>
      <c r="T67" s="7">
        <v>4</v>
      </c>
      <c r="U67" s="4">
        <v>0</v>
      </c>
      <c r="V67" s="4">
        <v>23</v>
      </c>
      <c r="W67" s="4" t="s">
        <v>64</v>
      </c>
      <c r="X67" s="4" t="s">
        <v>0</v>
      </c>
      <c r="Y67" s="3">
        <v>0.376</v>
      </c>
      <c r="Z67" s="4">
        <v>3.7520000000000001E-3</v>
      </c>
    </row>
    <row r="68" spans="1:26" x14ac:dyDescent="0.2">
      <c r="A68" s="4" t="s">
        <v>111</v>
      </c>
      <c r="B68" s="6">
        <v>6.87</v>
      </c>
      <c r="C68" s="6">
        <v>47.7</v>
      </c>
      <c r="D68" s="4" t="s">
        <v>0</v>
      </c>
      <c r="E68" s="17" t="s">
        <v>328</v>
      </c>
      <c r="F68" s="3">
        <v>0.90500000000000003</v>
      </c>
      <c r="G68" s="19">
        <v>12.2</v>
      </c>
      <c r="H68" s="4" t="s">
        <v>11</v>
      </c>
      <c r="I68" s="4">
        <v>1.6746411480000001</v>
      </c>
      <c r="J68" s="2" t="s">
        <v>190</v>
      </c>
      <c r="K68" s="2" t="s">
        <v>145</v>
      </c>
      <c r="L68" s="3" t="s">
        <v>145</v>
      </c>
      <c r="M68" s="3" t="s">
        <v>292</v>
      </c>
      <c r="N68" s="4" t="s">
        <v>246</v>
      </c>
      <c r="O68" s="5" t="s">
        <v>247</v>
      </c>
      <c r="P68" s="4">
        <v>2.8140000000000001</v>
      </c>
      <c r="Q68" s="4" t="s">
        <v>114</v>
      </c>
      <c r="R68" s="4" t="s">
        <v>134</v>
      </c>
      <c r="S68" s="4" t="s">
        <v>374</v>
      </c>
      <c r="T68" s="7">
        <v>4</v>
      </c>
      <c r="U68" s="4">
        <v>0</v>
      </c>
      <c r="V68" s="4">
        <v>27</v>
      </c>
      <c r="W68" s="4" t="s">
        <v>64</v>
      </c>
      <c r="X68" s="4" t="s">
        <v>0</v>
      </c>
      <c r="Y68" s="3">
        <v>0.39500000000000002</v>
      </c>
      <c r="Z68" s="4">
        <v>3.79E-3</v>
      </c>
    </row>
    <row r="69" spans="1:26" x14ac:dyDescent="0.2">
      <c r="A69" s="4" t="s">
        <v>111</v>
      </c>
      <c r="B69" s="6">
        <v>6.87</v>
      </c>
      <c r="C69" s="6">
        <v>47.7</v>
      </c>
      <c r="D69" s="4" t="s">
        <v>0</v>
      </c>
      <c r="E69" s="17" t="s">
        <v>328</v>
      </c>
      <c r="F69" s="3">
        <v>0.86499999999999999</v>
      </c>
      <c r="G69" s="19">
        <v>17.600000000000001</v>
      </c>
      <c r="H69" s="4" t="s">
        <v>11</v>
      </c>
      <c r="I69" s="4">
        <v>1.698924731</v>
      </c>
      <c r="J69" s="2" t="s">
        <v>190</v>
      </c>
      <c r="K69" s="2" t="s">
        <v>145</v>
      </c>
      <c r="L69" s="3" t="s">
        <v>145</v>
      </c>
      <c r="M69" s="3" t="s">
        <v>292</v>
      </c>
      <c r="N69" s="4" t="s">
        <v>246</v>
      </c>
      <c r="O69" s="5" t="s">
        <v>248</v>
      </c>
      <c r="P69" s="4">
        <v>2.7160000000000002</v>
      </c>
      <c r="Q69" s="4" t="s">
        <v>114</v>
      </c>
      <c r="R69" s="4" t="s">
        <v>134</v>
      </c>
      <c r="S69" s="4" t="s">
        <v>375</v>
      </c>
      <c r="T69" s="7">
        <v>7</v>
      </c>
      <c r="U69" s="4">
        <v>0</v>
      </c>
      <c r="V69" s="4">
        <v>31</v>
      </c>
      <c r="W69" s="4" t="s">
        <v>64</v>
      </c>
      <c r="X69" s="4" t="s">
        <v>0</v>
      </c>
      <c r="Y69" s="3">
        <v>0.34499999999999997</v>
      </c>
      <c r="Z69" s="4">
        <v>3.6900000000000001E-3</v>
      </c>
    </row>
    <row r="70" spans="1:26" ht="18" x14ac:dyDescent="0.25">
      <c r="A70" s="4" t="s">
        <v>63</v>
      </c>
      <c r="B70" s="6">
        <v>5.88</v>
      </c>
      <c r="C70" s="6">
        <v>47.7</v>
      </c>
      <c r="D70" s="4" t="s">
        <v>147</v>
      </c>
      <c r="E70" s="17" t="s">
        <v>328</v>
      </c>
      <c r="F70" s="3">
        <v>0.84</v>
      </c>
      <c r="G70" s="19">
        <v>28.2</v>
      </c>
      <c r="H70" s="4" t="s">
        <v>11</v>
      </c>
      <c r="I70" s="4">
        <v>1.268382353</v>
      </c>
      <c r="J70" s="2" t="s">
        <v>190</v>
      </c>
      <c r="K70" s="2" t="s">
        <v>145</v>
      </c>
      <c r="L70" s="3" t="s">
        <v>145</v>
      </c>
      <c r="M70" s="3" t="s">
        <v>292</v>
      </c>
      <c r="N70" s="4" t="s">
        <v>236</v>
      </c>
      <c r="O70" s="5" t="s">
        <v>221</v>
      </c>
      <c r="P70" s="4">
        <v>2.7429999999999999</v>
      </c>
      <c r="Q70" s="4" t="s">
        <v>145</v>
      </c>
      <c r="R70" s="4" t="s">
        <v>0</v>
      </c>
      <c r="S70" s="4" t="s">
        <v>360</v>
      </c>
      <c r="T70" s="7">
        <v>15</v>
      </c>
      <c r="U70" s="4">
        <v>0</v>
      </c>
      <c r="V70" s="4">
        <v>242</v>
      </c>
      <c r="W70" s="4" t="s">
        <v>64</v>
      </c>
      <c r="X70" s="4" t="s">
        <v>0</v>
      </c>
      <c r="Y70" s="3">
        <v>0.47499999999999998</v>
      </c>
      <c r="Z70" s="4">
        <v>3.9500000000000004E-3</v>
      </c>
    </row>
    <row r="71" spans="1:26" x14ac:dyDescent="0.2">
      <c r="A71" s="4" t="s">
        <v>63</v>
      </c>
      <c r="B71" s="6">
        <v>5.88</v>
      </c>
      <c r="C71" s="6">
        <v>47.7</v>
      </c>
      <c r="D71" s="4" t="s">
        <v>0</v>
      </c>
      <c r="E71" s="17" t="s">
        <v>328</v>
      </c>
      <c r="F71" s="3">
        <v>0.93500000000000005</v>
      </c>
      <c r="G71" s="19">
        <v>38.4</v>
      </c>
      <c r="H71" s="4" t="s">
        <v>11</v>
      </c>
      <c r="I71" s="4">
        <v>1.6835699799999999</v>
      </c>
      <c r="J71" s="2" t="s">
        <v>190</v>
      </c>
      <c r="K71" s="2" t="s">
        <v>145</v>
      </c>
      <c r="L71" s="3" t="s">
        <v>145</v>
      </c>
      <c r="M71" s="3" t="s">
        <v>292</v>
      </c>
      <c r="N71" s="4" t="s">
        <v>231</v>
      </c>
      <c r="O71" s="5" t="s">
        <v>242</v>
      </c>
      <c r="P71" s="4">
        <v>3.411</v>
      </c>
      <c r="Q71" s="4" t="s">
        <v>145</v>
      </c>
      <c r="R71" s="4" t="s">
        <v>134</v>
      </c>
      <c r="S71" s="4" t="s">
        <v>368</v>
      </c>
      <c r="T71" s="7">
        <v>6</v>
      </c>
      <c r="U71" s="4">
        <v>0</v>
      </c>
      <c r="V71" s="4">
        <v>189</v>
      </c>
      <c r="W71" s="4" t="s">
        <v>64</v>
      </c>
      <c r="X71" s="4" t="s">
        <v>0</v>
      </c>
      <c r="Y71" s="3">
        <v>0.434</v>
      </c>
      <c r="Z71" s="4">
        <v>3.8679999999999999E-3</v>
      </c>
    </row>
    <row r="72" spans="1:26" x14ac:dyDescent="0.2">
      <c r="A72" s="4" t="s">
        <v>111</v>
      </c>
      <c r="B72" s="6">
        <v>6.87</v>
      </c>
      <c r="C72" s="6">
        <v>47.7</v>
      </c>
      <c r="D72" s="4" t="s">
        <v>0</v>
      </c>
      <c r="E72" s="17" t="s">
        <v>328</v>
      </c>
      <c r="F72" s="3">
        <v>0.78500000000000003</v>
      </c>
      <c r="G72" s="19">
        <v>31.8</v>
      </c>
      <c r="H72" s="4" t="s">
        <v>11</v>
      </c>
      <c r="I72" s="4">
        <v>3.0417495030000001</v>
      </c>
      <c r="J72" s="2" t="s">
        <v>190</v>
      </c>
      <c r="K72" s="2" t="s">
        <v>145</v>
      </c>
      <c r="L72" s="3" t="s">
        <v>145</v>
      </c>
      <c r="M72" s="3" t="s">
        <v>292</v>
      </c>
      <c r="N72" s="4" t="s">
        <v>249</v>
      </c>
      <c r="O72" s="5" t="s">
        <v>250</v>
      </c>
      <c r="P72" s="4">
        <v>2.7469999999999999</v>
      </c>
      <c r="Q72" s="4" t="s">
        <v>114</v>
      </c>
      <c r="R72" s="4" t="s">
        <v>0</v>
      </c>
      <c r="S72" s="4" t="s">
        <v>376</v>
      </c>
      <c r="T72" s="7">
        <v>1</v>
      </c>
      <c r="U72" s="4">
        <v>0</v>
      </c>
      <c r="V72" s="4">
        <v>24</v>
      </c>
      <c r="W72" s="4" t="s">
        <v>64</v>
      </c>
      <c r="X72" s="4" t="s">
        <v>0</v>
      </c>
      <c r="Y72" s="3">
        <v>0.20499999999999999</v>
      </c>
      <c r="Z72" s="4">
        <v>3.4099999999999998E-3</v>
      </c>
    </row>
    <row r="73" spans="1:26" x14ac:dyDescent="0.2">
      <c r="A73" s="4" t="s">
        <v>63</v>
      </c>
      <c r="B73" s="6">
        <v>5.88</v>
      </c>
      <c r="C73" s="6">
        <v>47.7</v>
      </c>
      <c r="D73" s="4" t="s">
        <v>0</v>
      </c>
      <c r="E73" s="17" t="s">
        <v>328</v>
      </c>
      <c r="F73" s="3">
        <v>0.85</v>
      </c>
      <c r="G73" s="19">
        <v>21.3</v>
      </c>
      <c r="H73" s="4" t="s">
        <v>11</v>
      </c>
      <c r="I73" s="4">
        <v>2.586466165</v>
      </c>
      <c r="J73" s="2" t="s">
        <v>190</v>
      </c>
      <c r="K73" s="2" t="s">
        <v>145</v>
      </c>
      <c r="L73" s="3" t="s">
        <v>114</v>
      </c>
      <c r="M73" s="3" t="s">
        <v>292</v>
      </c>
      <c r="N73" s="4" t="s">
        <v>222</v>
      </c>
      <c r="O73" s="5" t="s">
        <v>226</v>
      </c>
      <c r="P73" s="4">
        <v>1.1919999999999999</v>
      </c>
      <c r="Q73" s="4" t="s">
        <v>114</v>
      </c>
      <c r="R73" s="4" t="s">
        <v>134</v>
      </c>
      <c r="S73" s="4" t="s">
        <v>376</v>
      </c>
      <c r="T73" s="7">
        <v>4</v>
      </c>
      <c r="U73" s="4">
        <v>0</v>
      </c>
      <c r="V73" s="4">
        <v>264</v>
      </c>
      <c r="W73" s="4" t="s">
        <v>64</v>
      </c>
      <c r="X73" s="4" t="s">
        <v>0</v>
      </c>
      <c r="Y73" s="3">
        <v>0.245</v>
      </c>
      <c r="Z73" s="4">
        <v>3.49E-3</v>
      </c>
    </row>
    <row r="74" spans="1:26" x14ac:dyDescent="0.2">
      <c r="A74" s="4" t="s">
        <v>111</v>
      </c>
      <c r="B74" s="6">
        <v>6.87</v>
      </c>
      <c r="C74" s="6">
        <v>47.7</v>
      </c>
      <c r="D74" s="4" t="s">
        <v>0</v>
      </c>
      <c r="E74" s="17" t="s">
        <v>328</v>
      </c>
      <c r="F74" s="3">
        <v>0.82499999999999996</v>
      </c>
      <c r="G74" s="19">
        <v>14.4</v>
      </c>
      <c r="H74" s="4" t="s">
        <v>11</v>
      </c>
      <c r="I74" s="4">
        <v>1.8458781360000001</v>
      </c>
      <c r="J74" s="2" t="s">
        <v>190</v>
      </c>
      <c r="K74" s="2" t="s">
        <v>145</v>
      </c>
      <c r="L74" s="3" t="s">
        <v>145</v>
      </c>
      <c r="M74" s="3" t="s">
        <v>292</v>
      </c>
      <c r="N74" s="4" t="s">
        <v>239</v>
      </c>
      <c r="O74" s="5" t="s">
        <v>251</v>
      </c>
      <c r="P74" s="4">
        <v>1.877</v>
      </c>
      <c r="Q74" s="4" t="s">
        <v>114</v>
      </c>
      <c r="R74" s="4" t="s">
        <v>269</v>
      </c>
      <c r="S74" s="4" t="s">
        <v>376</v>
      </c>
      <c r="T74" s="7">
        <v>146</v>
      </c>
      <c r="U74" s="4">
        <v>0</v>
      </c>
      <c r="V74" s="4">
        <v>49</v>
      </c>
      <c r="W74" s="4" t="s">
        <v>64</v>
      </c>
      <c r="X74" s="4" t="s">
        <v>0</v>
      </c>
      <c r="Y74" s="3">
        <v>0.39500000000000002</v>
      </c>
      <c r="Z74" s="4">
        <v>3.79E-3</v>
      </c>
    </row>
    <row r="75" spans="1:26" x14ac:dyDescent="0.2">
      <c r="A75" s="4" t="s">
        <v>111</v>
      </c>
      <c r="B75" s="6">
        <v>6.87</v>
      </c>
      <c r="C75" s="6">
        <v>47.7</v>
      </c>
      <c r="D75" s="4" t="s">
        <v>0</v>
      </c>
      <c r="E75" s="17" t="s">
        <v>328</v>
      </c>
      <c r="F75" s="3">
        <v>1.0049999999999999</v>
      </c>
      <c r="G75" s="19">
        <v>33.799999999999997</v>
      </c>
      <c r="H75" s="4" t="s">
        <v>11</v>
      </c>
      <c r="I75" s="4">
        <v>2.910128388</v>
      </c>
      <c r="J75" s="2" t="s">
        <v>190</v>
      </c>
      <c r="K75" s="2" t="s">
        <v>114</v>
      </c>
      <c r="L75" s="12" t="s">
        <v>145</v>
      </c>
      <c r="M75" s="12" t="s">
        <v>292</v>
      </c>
      <c r="N75" s="10" t="s">
        <v>256</v>
      </c>
      <c r="O75" s="13" t="s">
        <v>256</v>
      </c>
      <c r="P75" s="4">
        <v>3.492</v>
      </c>
      <c r="Q75" s="10" t="s">
        <v>114</v>
      </c>
      <c r="R75" s="4" t="s">
        <v>271</v>
      </c>
      <c r="S75" s="4" t="s">
        <v>379</v>
      </c>
      <c r="T75" s="3">
        <v>0</v>
      </c>
      <c r="U75" s="4">
        <v>0</v>
      </c>
      <c r="V75" s="4">
        <v>272</v>
      </c>
      <c r="W75" s="4" t="s">
        <v>64</v>
      </c>
      <c r="X75" s="4" t="s">
        <v>0</v>
      </c>
      <c r="Y75" s="3">
        <v>0.13</v>
      </c>
      <c r="Z75" s="4">
        <v>3.2599999999999999E-3</v>
      </c>
    </row>
    <row r="76" spans="1:26" x14ac:dyDescent="0.2">
      <c r="A76" s="4" t="s">
        <v>63</v>
      </c>
      <c r="B76" s="6">
        <v>5.88</v>
      </c>
      <c r="C76" s="6">
        <v>47.7</v>
      </c>
      <c r="D76" s="4" t="s">
        <v>0</v>
      </c>
      <c r="E76" s="17" t="s">
        <v>328</v>
      </c>
      <c r="F76" s="3">
        <v>0.94</v>
      </c>
      <c r="G76" s="19">
        <v>17.7</v>
      </c>
      <c r="H76" s="4" t="s">
        <v>11</v>
      </c>
      <c r="I76" s="4">
        <v>4.3283582090000001</v>
      </c>
      <c r="J76" s="2" t="s">
        <v>190</v>
      </c>
      <c r="K76" s="2" t="s">
        <v>145</v>
      </c>
      <c r="L76" s="12" t="s">
        <v>145</v>
      </c>
      <c r="M76" s="12" t="s">
        <v>292</v>
      </c>
      <c r="N76" s="10" t="s">
        <v>234</v>
      </c>
      <c r="O76" s="5" t="s">
        <v>257</v>
      </c>
      <c r="P76" s="4">
        <v>1.228</v>
      </c>
      <c r="Q76" s="10" t="s">
        <v>145</v>
      </c>
      <c r="R76" s="4" t="s">
        <v>134</v>
      </c>
      <c r="S76" s="4" t="s">
        <v>376</v>
      </c>
      <c r="T76" s="3">
        <v>5</v>
      </c>
      <c r="U76" s="4">
        <v>0</v>
      </c>
      <c r="V76" s="4">
        <v>545</v>
      </c>
      <c r="W76" s="4" t="s">
        <v>64</v>
      </c>
      <c r="X76" s="4" t="s">
        <v>0</v>
      </c>
      <c r="Y76" s="3">
        <v>0.20899999999999999</v>
      </c>
      <c r="Z76" s="4">
        <v>3.418E-3</v>
      </c>
    </row>
    <row r="77" spans="1:26" x14ac:dyDescent="0.2">
      <c r="A77" s="4" t="s">
        <v>111</v>
      </c>
      <c r="B77" s="6">
        <v>6.87</v>
      </c>
      <c r="C77" s="6">
        <v>47.7</v>
      </c>
      <c r="D77" s="4" t="s">
        <v>0</v>
      </c>
      <c r="E77" s="17" t="s">
        <v>328</v>
      </c>
      <c r="F77" s="3">
        <f>AVERAGE(0.99,1.04)</f>
        <v>1.0150000000000001</v>
      </c>
      <c r="G77" s="19">
        <v>63.5</v>
      </c>
      <c r="H77" s="4" t="s">
        <v>11</v>
      </c>
      <c r="I77" s="4">
        <v>1.504065041</v>
      </c>
      <c r="J77" s="2" t="s">
        <v>190</v>
      </c>
      <c r="K77" s="2" t="s">
        <v>337</v>
      </c>
      <c r="L77" s="12" t="s">
        <v>114</v>
      </c>
      <c r="M77" s="12" t="s">
        <v>294</v>
      </c>
      <c r="N77" s="10" t="s">
        <v>264</v>
      </c>
      <c r="O77" s="5" t="s">
        <v>258</v>
      </c>
      <c r="P77" s="4">
        <v>3.621</v>
      </c>
      <c r="Q77" s="10" t="s">
        <v>114</v>
      </c>
      <c r="R77" s="4" t="s">
        <v>133</v>
      </c>
      <c r="S77" s="4" t="s">
        <v>380</v>
      </c>
      <c r="T77" s="3">
        <v>6</v>
      </c>
      <c r="U77" s="4">
        <v>0</v>
      </c>
      <c r="V77" s="4">
        <v>39</v>
      </c>
      <c r="W77" s="4" t="s">
        <v>64</v>
      </c>
      <c r="X77" s="4" t="s">
        <v>0</v>
      </c>
      <c r="Y77" s="3">
        <v>0.18</v>
      </c>
      <c r="Z77" s="4">
        <v>3.3600000000000001E-3</v>
      </c>
    </row>
    <row r="78" spans="1:26" x14ac:dyDescent="0.2">
      <c r="A78" s="4" t="s">
        <v>111</v>
      </c>
      <c r="B78" s="6">
        <v>6.87</v>
      </c>
      <c r="C78" s="6">
        <v>47.7</v>
      </c>
      <c r="D78" s="4" t="s">
        <v>0</v>
      </c>
      <c r="E78" s="17" t="s">
        <v>328</v>
      </c>
      <c r="F78" s="3">
        <f>AVERAGE(0.99,1.01)</f>
        <v>1</v>
      </c>
      <c r="G78" s="19">
        <v>23.1</v>
      </c>
      <c r="H78" s="4" t="s">
        <v>11</v>
      </c>
      <c r="I78" s="4">
        <v>0.93585699300000003</v>
      </c>
      <c r="J78" s="2" t="s">
        <v>190</v>
      </c>
      <c r="K78" s="2" t="s">
        <v>337</v>
      </c>
      <c r="L78" s="12" t="s">
        <v>145</v>
      </c>
      <c r="M78" s="12" t="s">
        <v>294</v>
      </c>
      <c r="N78" s="10" t="s">
        <v>264</v>
      </c>
      <c r="O78" s="5" t="s">
        <v>259</v>
      </c>
      <c r="P78" s="4">
        <v>1.8660000000000001</v>
      </c>
      <c r="Q78" s="10" t="s">
        <v>114</v>
      </c>
      <c r="R78" s="4" t="s">
        <v>133</v>
      </c>
      <c r="S78" s="4" t="s">
        <v>265</v>
      </c>
      <c r="T78" s="3">
        <v>10</v>
      </c>
      <c r="U78" s="4">
        <v>0</v>
      </c>
      <c r="V78" s="4">
        <v>44</v>
      </c>
      <c r="W78" s="4" t="s">
        <v>64</v>
      </c>
      <c r="X78" s="4" t="s">
        <v>0</v>
      </c>
      <c r="Y78" s="3">
        <v>0.5</v>
      </c>
      <c r="Z78" s="4">
        <v>4.0000000000000001E-3</v>
      </c>
    </row>
    <row r="79" spans="1:26" x14ac:dyDescent="0.2">
      <c r="A79" s="4" t="s">
        <v>63</v>
      </c>
      <c r="B79" s="6">
        <v>5.88</v>
      </c>
      <c r="C79" s="6">
        <v>47.7</v>
      </c>
      <c r="D79" s="4" t="s">
        <v>0</v>
      </c>
      <c r="E79" s="17" t="s">
        <v>328</v>
      </c>
      <c r="F79" s="3">
        <f>AVERAGE(0.91,0.97)</f>
        <v>0.94</v>
      </c>
      <c r="G79" s="19">
        <v>37.700000000000003</v>
      </c>
      <c r="H79" s="4" t="s">
        <v>11</v>
      </c>
      <c r="I79" s="4">
        <v>4.7510373440000002</v>
      </c>
      <c r="J79" s="2" t="s">
        <v>190</v>
      </c>
      <c r="K79" t="s">
        <v>145</v>
      </c>
      <c r="L79" s="12" t="s">
        <v>145</v>
      </c>
      <c r="M79" s="12" t="s">
        <v>292</v>
      </c>
      <c r="N79" s="10" t="s">
        <v>234</v>
      </c>
      <c r="O79" s="5" t="s">
        <v>257</v>
      </c>
      <c r="P79" s="4">
        <v>1.228</v>
      </c>
      <c r="Q79" s="10" t="s">
        <v>145</v>
      </c>
      <c r="R79" s="4" t="s">
        <v>134</v>
      </c>
      <c r="S79" s="4" t="s">
        <v>380</v>
      </c>
      <c r="T79" s="3">
        <v>5</v>
      </c>
      <c r="U79" s="4">
        <v>0</v>
      </c>
      <c r="V79" s="4">
        <v>573</v>
      </c>
      <c r="W79" s="4" t="s">
        <v>64</v>
      </c>
      <c r="X79" s="4" t="s">
        <v>0</v>
      </c>
      <c r="Y79" s="3">
        <v>0.249</v>
      </c>
      <c r="Z79" s="4">
        <v>3.4979999999999998E-3</v>
      </c>
    </row>
    <row r="80" spans="1:26" x14ac:dyDescent="0.2">
      <c r="A80" s="4" t="s">
        <v>111</v>
      </c>
      <c r="B80" s="6">
        <v>6.87</v>
      </c>
      <c r="C80" s="6">
        <v>47.7</v>
      </c>
      <c r="D80" s="4" t="s">
        <v>0</v>
      </c>
      <c r="E80" s="17" t="s">
        <v>328</v>
      </c>
      <c r="F80" s="3">
        <f>AVERAGE(0.92,0.96)</f>
        <v>0.94</v>
      </c>
      <c r="G80" s="19">
        <v>27.5</v>
      </c>
      <c r="H80" s="4" t="s">
        <v>11</v>
      </c>
      <c r="I80" s="4">
        <v>1.0496614</v>
      </c>
      <c r="J80" s="2" t="s">
        <v>190</v>
      </c>
      <c r="K80" s="2" t="s">
        <v>114</v>
      </c>
      <c r="L80" s="12" t="s">
        <v>145</v>
      </c>
      <c r="M80" s="12" t="s">
        <v>294</v>
      </c>
      <c r="N80" s="10" t="s">
        <v>265</v>
      </c>
      <c r="O80" s="5" t="s">
        <v>260</v>
      </c>
      <c r="P80" s="4">
        <v>3.3570000000000002</v>
      </c>
      <c r="Q80" s="10" t="s">
        <v>114</v>
      </c>
      <c r="R80" s="4" t="s">
        <v>133</v>
      </c>
      <c r="S80" s="4" t="s">
        <v>381</v>
      </c>
      <c r="T80" s="3">
        <v>1</v>
      </c>
      <c r="U80" s="4">
        <v>0</v>
      </c>
      <c r="V80" s="4">
        <v>40</v>
      </c>
      <c r="W80" s="4" t="s">
        <v>64</v>
      </c>
      <c r="X80" s="4" t="s">
        <v>0</v>
      </c>
      <c r="Y80" s="3">
        <v>0.84899999999999998</v>
      </c>
      <c r="Z80" s="4">
        <v>4.6979999999999999E-3</v>
      </c>
    </row>
    <row r="81" spans="1:26" x14ac:dyDescent="0.2">
      <c r="A81" s="4" t="s">
        <v>111</v>
      </c>
      <c r="B81" s="6">
        <v>6.87</v>
      </c>
      <c r="C81" s="6">
        <v>47.7</v>
      </c>
      <c r="D81" s="4" t="s">
        <v>0</v>
      </c>
      <c r="E81" s="17" t="s">
        <v>328</v>
      </c>
      <c r="F81" s="3">
        <v>1</v>
      </c>
      <c r="G81" s="19">
        <v>37.6</v>
      </c>
      <c r="H81" s="4" t="s">
        <v>11</v>
      </c>
      <c r="I81" s="4">
        <v>1.2371134020000001</v>
      </c>
      <c r="J81" s="2" t="s">
        <v>190</v>
      </c>
      <c r="K81" s="2" t="s">
        <v>337</v>
      </c>
      <c r="L81" s="12" t="s">
        <v>114</v>
      </c>
      <c r="M81" s="12" t="s">
        <v>294</v>
      </c>
      <c r="N81" s="10" t="s">
        <v>265</v>
      </c>
      <c r="O81" s="5" t="s">
        <v>261</v>
      </c>
      <c r="P81" s="4">
        <v>3.444</v>
      </c>
      <c r="Q81" s="10" t="s">
        <v>114</v>
      </c>
      <c r="R81" s="4" t="s">
        <v>133</v>
      </c>
      <c r="S81" s="4" t="s">
        <v>382</v>
      </c>
      <c r="T81" s="3">
        <v>30</v>
      </c>
      <c r="U81" s="4">
        <v>0</v>
      </c>
      <c r="V81" s="4">
        <v>19</v>
      </c>
      <c r="W81" s="4" t="s">
        <v>64</v>
      </c>
      <c r="X81" s="4" t="s">
        <v>0</v>
      </c>
      <c r="Y81" s="3">
        <v>0.41899999999999998</v>
      </c>
      <c r="Z81" s="4">
        <v>3.8379999999999998E-3</v>
      </c>
    </row>
    <row r="82" spans="1:26" x14ac:dyDescent="0.2">
      <c r="A82" s="4" t="s">
        <v>111</v>
      </c>
      <c r="B82" s="6">
        <v>6.87</v>
      </c>
      <c r="C82" s="6">
        <v>47.7</v>
      </c>
      <c r="D82" s="4" t="s">
        <v>0</v>
      </c>
      <c r="E82" s="17" t="s">
        <v>328</v>
      </c>
      <c r="F82" s="3">
        <v>0.91</v>
      </c>
      <c r="G82" s="19">
        <v>24.3</v>
      </c>
      <c r="H82" s="4" t="s">
        <v>11</v>
      </c>
      <c r="I82" s="4">
        <v>1.650943396</v>
      </c>
      <c r="J82" s="2" t="s">
        <v>190</v>
      </c>
      <c r="K82" s="2" t="s">
        <v>114</v>
      </c>
      <c r="L82" s="12" t="s">
        <v>145</v>
      </c>
      <c r="M82" s="12" t="s">
        <v>295</v>
      </c>
      <c r="N82" s="10" t="s">
        <v>262</v>
      </c>
      <c r="O82" s="5" t="s">
        <v>262</v>
      </c>
      <c r="P82" s="4">
        <v>3.048</v>
      </c>
      <c r="Q82" s="10" t="s">
        <v>114</v>
      </c>
      <c r="R82" s="4" t="s">
        <v>0</v>
      </c>
      <c r="S82" s="4" t="s">
        <v>383</v>
      </c>
      <c r="T82" s="3">
        <v>0</v>
      </c>
      <c r="U82" s="4">
        <v>0</v>
      </c>
      <c r="V82" s="4">
        <v>15</v>
      </c>
      <c r="W82" s="4" t="s">
        <v>64</v>
      </c>
      <c r="X82" s="4" t="s">
        <v>0</v>
      </c>
      <c r="Y82" s="3">
        <v>0.629</v>
      </c>
      <c r="Z82" s="4">
        <v>4.2579999999999996E-3</v>
      </c>
    </row>
    <row r="83" spans="1:26" x14ac:dyDescent="0.2">
      <c r="A83" s="4" t="s">
        <v>111</v>
      </c>
      <c r="B83" s="6">
        <v>6.87</v>
      </c>
      <c r="C83" s="6">
        <v>47.7</v>
      </c>
      <c r="D83" s="4" t="s">
        <v>0</v>
      </c>
      <c r="E83" s="17" t="s">
        <v>328</v>
      </c>
      <c r="F83" s="3">
        <v>0.91500000000000004</v>
      </c>
      <c r="G83" s="19">
        <v>38.5</v>
      </c>
      <c r="H83" s="4" t="s">
        <v>11</v>
      </c>
      <c r="I83" s="4">
        <v>1.7391304350000001</v>
      </c>
      <c r="J83" s="2" t="s">
        <v>190</v>
      </c>
      <c r="K83" s="2" t="s">
        <v>114</v>
      </c>
      <c r="L83" s="12" t="s">
        <v>145</v>
      </c>
      <c r="M83" s="12" t="s">
        <v>295</v>
      </c>
      <c r="N83" s="10" t="s">
        <v>262</v>
      </c>
      <c r="O83" s="5" t="s">
        <v>262</v>
      </c>
      <c r="P83" s="4">
        <v>3.048</v>
      </c>
      <c r="Q83" s="10" t="s">
        <v>114</v>
      </c>
      <c r="R83" s="4" t="s">
        <v>0</v>
      </c>
      <c r="S83" s="4" t="s">
        <v>383</v>
      </c>
      <c r="T83" s="3">
        <v>0</v>
      </c>
      <c r="U83" s="4">
        <v>0</v>
      </c>
      <c r="V83" s="4">
        <v>62</v>
      </c>
      <c r="W83" s="4" t="s">
        <v>64</v>
      </c>
      <c r="X83" s="4" t="s">
        <v>0</v>
      </c>
      <c r="Y83" s="3">
        <v>0.63900000000000001</v>
      </c>
      <c r="Z83" s="4">
        <v>4.2779999999999997E-3</v>
      </c>
    </row>
    <row r="84" spans="1:26" x14ac:dyDescent="0.2">
      <c r="A84" s="4" t="s">
        <v>111</v>
      </c>
      <c r="B84" s="6">
        <v>6.87</v>
      </c>
      <c r="C84" s="6">
        <v>47.7</v>
      </c>
      <c r="D84" s="4" t="s">
        <v>0</v>
      </c>
      <c r="E84" s="17" t="s">
        <v>328</v>
      </c>
      <c r="F84" s="3">
        <f>AVERAGE(1.07,1.14)</f>
        <v>1.105</v>
      </c>
      <c r="G84" s="19">
        <v>23</v>
      </c>
      <c r="H84" s="4" t="s">
        <v>11</v>
      </c>
      <c r="I84" s="4">
        <v>1.3480392160000001</v>
      </c>
      <c r="J84" s="2" t="s">
        <v>190</v>
      </c>
      <c r="K84" s="2" t="s">
        <v>145</v>
      </c>
      <c r="L84" s="12" t="s">
        <v>145</v>
      </c>
      <c r="M84" s="12" t="s">
        <v>294</v>
      </c>
      <c r="N84" s="10" t="s">
        <v>266</v>
      </c>
      <c r="O84" s="5" t="s">
        <v>263</v>
      </c>
      <c r="P84" s="4">
        <v>3.218</v>
      </c>
      <c r="Q84" s="10" t="s">
        <v>114</v>
      </c>
      <c r="R84" s="4" t="s">
        <v>0</v>
      </c>
      <c r="S84" s="4" t="s">
        <v>382</v>
      </c>
      <c r="T84" s="3">
        <v>2</v>
      </c>
      <c r="U84" s="4">
        <v>0</v>
      </c>
      <c r="V84" s="4">
        <v>76</v>
      </c>
      <c r="W84" s="4" t="s">
        <v>64</v>
      </c>
      <c r="X84" s="4" t="s">
        <v>0</v>
      </c>
      <c r="Y84" s="3">
        <v>0.25900000000000001</v>
      </c>
      <c r="Z84" s="4">
        <v>3.5179999999999999E-3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All_data</vt:lpstr>
      <vt:lpstr>Mines_4411</vt:lpstr>
      <vt:lpstr>LowColl</vt:lpstr>
      <vt:lpstr>LC_FC_n9</vt:lpstr>
      <vt:lpstr>LC_FC_n9_sel</vt:lpstr>
      <vt:lpstr>LC_FC_n9_sel_s</vt:lpstr>
      <vt:lpstr>LC_EC</vt:lpstr>
      <vt:lpstr>LC_EC_n64</vt:lpstr>
      <vt:lpstr>LC_EC_n64_sel</vt:lpstr>
      <vt:lpstr>LC_EC_n64_sel_s</vt:lpstr>
      <vt:lpstr>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Charlie M</cp:lastModifiedBy>
  <dcterms:created xsi:type="dcterms:W3CDTF">2020-08-10T18:09:17Z</dcterms:created>
  <dcterms:modified xsi:type="dcterms:W3CDTF">2024-10-10T16:36:02Z</dcterms:modified>
</cp:coreProperties>
</file>