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13_ncr:1_{2DE7772A-7D14-4AC9-9864-41B1A77783D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mpleados" sheetId="1" r:id="rId1"/>
    <sheet name="Datos" sheetId="5" r:id="rId2"/>
    <sheet name="presentismo" sheetId="4" r:id="rId3"/>
    <sheet name="productos" sheetId="2" r:id="rId4"/>
    <sheet name="ventas" sheetId="3" r:id="rId5"/>
  </sheets>
  <definedNames>
    <definedName name="año_actual">empleados!$N$2</definedName>
    <definedName name="char">Datos!$G$2</definedName>
    <definedName name="dia_actual">empleados!$P$2</definedName>
    <definedName name="fecha_actual">empleados!$L$2</definedName>
    <definedName name="hora_actual">empleados!$Q$2</definedName>
    <definedName name="hoy">empleados!$L$2</definedName>
    <definedName name="mes_actual">empleados!$O$2</definedName>
    <definedName name="min_actual">empleados!$R$2</definedName>
    <definedName name="seg_actual">empleados!$S$2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B2" i="5" s="1"/>
  <c r="B3" i="5"/>
  <c r="B4" i="5"/>
  <c r="B5" i="5"/>
  <c r="B6" i="5"/>
  <c r="B7" i="5"/>
  <c r="B8" i="5"/>
  <c r="B9" i="5"/>
  <c r="C3" i="5"/>
  <c r="C4" i="5"/>
  <c r="C5" i="5"/>
  <c r="C6" i="5"/>
  <c r="C7" i="5"/>
  <c r="C8" i="5"/>
  <c r="C9" i="5"/>
  <c r="E2" i="5"/>
  <c r="E3" i="5"/>
  <c r="E4" i="5"/>
  <c r="E5" i="5"/>
  <c r="E6" i="5"/>
  <c r="E7" i="5"/>
  <c r="E8" i="5"/>
  <c r="E9" i="5"/>
  <c r="D3" i="5"/>
  <c r="D4" i="5"/>
  <c r="D5" i="5"/>
  <c r="D6" i="5"/>
  <c r="D7" i="5"/>
  <c r="D8" i="5"/>
  <c r="D9" i="5"/>
  <c r="B19" i="1"/>
  <c r="C19" i="1"/>
  <c r="A2" i="5"/>
  <c r="A3" i="5"/>
  <c r="A6" i="5"/>
  <c r="A7" i="5"/>
  <c r="H5" i="1"/>
  <c r="H6" i="1"/>
  <c r="H7" i="1"/>
  <c r="H8" i="1"/>
  <c r="H9" i="1"/>
  <c r="H4" i="1"/>
  <c r="H3" i="1"/>
  <c r="I5" i="1"/>
  <c r="I6" i="1"/>
  <c r="I7" i="1"/>
  <c r="I8" i="1"/>
  <c r="I9" i="1"/>
  <c r="I4" i="1"/>
  <c r="I3" i="1"/>
  <c r="G5" i="1"/>
  <c r="G6" i="1"/>
  <c r="G7" i="1"/>
  <c r="G8" i="1"/>
  <c r="G9" i="1"/>
  <c r="G4" i="1"/>
  <c r="G3" i="1"/>
  <c r="H2" i="1"/>
  <c r="I2" i="1"/>
  <c r="G2" i="1"/>
  <c r="L2" i="1"/>
  <c r="M2" i="1"/>
  <c r="Q2" i="1" s="1"/>
  <c r="A2" i="4"/>
  <c r="AF2" i="4" s="1"/>
  <c r="AG3" i="4"/>
  <c r="AG4" i="4"/>
  <c r="AK6" i="4" s="1"/>
  <c r="AG5" i="4"/>
  <c r="AG6" i="4"/>
  <c r="AG7" i="4"/>
  <c r="AG8" i="4"/>
  <c r="AG9" i="4"/>
  <c r="AG2" i="4"/>
  <c r="AK7" i="4" s="1"/>
  <c r="A3" i="4"/>
  <c r="AF3" i="4" s="1"/>
  <c r="A4" i="4"/>
  <c r="AF4" i="4" s="1"/>
  <c r="A5" i="4"/>
  <c r="AF5" i="4" s="1"/>
  <c r="A6" i="4"/>
  <c r="AF6" i="4" s="1"/>
  <c r="A7" i="4"/>
  <c r="AF7" i="4" s="1"/>
  <c r="A8" i="4"/>
  <c r="AF8" i="4" s="1"/>
  <c r="A9" i="4"/>
  <c r="AF9" i="4" s="1"/>
  <c r="J7" i="3"/>
  <c r="J8" i="3"/>
  <c r="J3" i="3"/>
  <c r="F16" i="3"/>
  <c r="G16" i="3" s="1"/>
  <c r="F2" i="3"/>
  <c r="F6" i="3"/>
  <c r="G6" i="3" s="1"/>
  <c r="F5" i="3"/>
  <c r="G5" i="3" s="1"/>
  <c r="F4" i="3"/>
  <c r="G4" i="3" s="1"/>
  <c r="F3" i="3"/>
  <c r="G3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C2" i="5" l="1"/>
  <c r="A9" i="5"/>
  <c r="A5" i="5"/>
  <c r="A8" i="5"/>
  <c r="A4" i="5"/>
  <c r="S2" i="1"/>
  <c r="R2" i="1"/>
  <c r="P2" i="1"/>
  <c r="O2" i="1"/>
  <c r="N2" i="1"/>
  <c r="AJ3" i="4"/>
  <c r="AJ7" i="4"/>
  <c r="AJ5" i="4"/>
  <c r="AJ2" i="4"/>
  <c r="AJ6" i="4"/>
  <c r="AJ4" i="4"/>
  <c r="AK3" i="4"/>
  <c r="AK4" i="4"/>
  <c r="AK2" i="4"/>
  <c r="AK5" i="4"/>
  <c r="J5" i="3"/>
  <c r="J4" i="3"/>
  <c r="J6" i="3"/>
  <c r="G2" i="3"/>
  <c r="E8" i="1" l="1"/>
  <c r="E9" i="1"/>
  <c r="E2" i="1"/>
  <c r="E6" i="1"/>
  <c r="E3" i="1"/>
  <c r="E7" i="1"/>
  <c r="E4" i="1"/>
  <c r="E5" i="1"/>
</calcChain>
</file>

<file path=xl/sharedStrings.xml><?xml version="1.0" encoding="utf-8"?>
<sst xmlns="http://schemas.openxmlformats.org/spreadsheetml/2006/main" count="268" uniqueCount="109">
  <si>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</si>
  <si>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</si>
  <si>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</si>
  <si>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</si>
  <si>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</si>
  <si>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</si>
  <si>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</si>
  <si>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</si>
  <si>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</si>
  <si>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20-35336336-5</t>
  </si>
  <si>
    <t>11-0303-456</t>
  </si>
  <si>
    <t>Abel</t>
  </si>
  <si>
    <t>20-38883443-5</t>
  </si>
  <si>
    <t>11-8943-293</t>
  </si>
  <si>
    <t>Maldonado</t>
  </si>
  <si>
    <t>Alejandra</t>
  </si>
  <si>
    <t>27-91028301-3</t>
  </si>
  <si>
    <t>11-2384-839</t>
  </si>
  <si>
    <t>Juarez</t>
  </si>
  <si>
    <t>Alberto</t>
  </si>
  <si>
    <t>20-18273913-5</t>
  </si>
  <si>
    <t>11-9182-2839</t>
  </si>
  <si>
    <t>Martinez</t>
  </si>
  <si>
    <t>Mariana</t>
  </si>
  <si>
    <t>27-19023885-2</t>
  </si>
  <si>
    <t>11-2934-8012</t>
  </si>
  <si>
    <t>Gomez</t>
  </si>
  <si>
    <t>Graciela</t>
  </si>
  <si>
    <t>27-40279384-2</t>
  </si>
  <si>
    <t>11-849-2234</t>
  </si>
  <si>
    <t>Garcia</t>
  </si>
  <si>
    <t>Demetrio</t>
  </si>
  <si>
    <t>20-84973329-3</t>
  </si>
  <si>
    <t>11-892-23904</t>
  </si>
  <si>
    <t>Cabello</t>
  </si>
  <si>
    <t>Camila</t>
  </si>
  <si>
    <t>20-37891223-2</t>
  </si>
  <si>
    <t>11-1823-0192</t>
  </si>
  <si>
    <t>Descripcion</t>
  </si>
  <si>
    <t>Precio</t>
  </si>
  <si>
    <t>Stock</t>
  </si>
  <si>
    <t>Microondas</t>
  </si>
  <si>
    <t>Secarropas</t>
  </si>
  <si>
    <t>Televisor</t>
  </si>
  <si>
    <t>Impresora</t>
  </si>
  <si>
    <t>Mesa</t>
  </si>
  <si>
    <t>Sillas</t>
  </si>
  <si>
    <t>Aire Acondicionado</t>
  </si>
  <si>
    <t>Notebook</t>
  </si>
  <si>
    <t>Categoria</t>
  </si>
  <si>
    <t>Electro</t>
  </si>
  <si>
    <t>Hogar</t>
  </si>
  <si>
    <t>Tecnologia</t>
  </si>
  <si>
    <t>Empleado</t>
  </si>
  <si>
    <t>Producto</t>
  </si>
  <si>
    <t>Cantidad</t>
  </si>
  <si>
    <t>Total</t>
  </si>
  <si>
    <t>Factura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</si>
  <si>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</si>
  <si>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</si>
  <si>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</si>
  <si>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</si>
  <si>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</si>
  <si>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</si>
  <si>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</si>
  <si>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</si>
  <si>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</si>
  <si>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</si>
  <si>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</si>
  <si>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</si>
  <si>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</si>
  <si>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</si>
  <si>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final</t>
  </si>
  <si>
    <t>iva</t>
  </si>
  <si>
    <t>a-015</t>
  </si>
  <si>
    <t>Estadisticas</t>
  </si>
  <si>
    <t>valor</t>
  </si>
  <si>
    <t>Producto Mas vendido</t>
  </si>
  <si>
    <t>Empleado Mas Ventas</t>
  </si>
  <si>
    <t>Cantidad de Ventas</t>
  </si>
  <si>
    <t>Total Recaudado</t>
  </si>
  <si>
    <t>Mediana de Ventas</t>
  </si>
  <si>
    <t>Media de Ventas</t>
  </si>
  <si>
    <t>Empleados</t>
  </si>
  <si>
    <t>p</t>
  </si>
  <si>
    <t>A</t>
  </si>
  <si>
    <t>P</t>
  </si>
  <si>
    <t>total</t>
  </si>
  <si>
    <t>a</t>
  </si>
  <si>
    <t>minimo</t>
  </si>
  <si>
    <t>maximo</t>
  </si>
  <si>
    <t>promedio</t>
  </si>
  <si>
    <t>mediana</t>
  </si>
  <si>
    <t>moda</t>
  </si>
  <si>
    <t>HOY</t>
  </si>
  <si>
    <t>AHORA</t>
  </si>
  <si>
    <t>AÑO</t>
  </si>
  <si>
    <t>MES</t>
  </si>
  <si>
    <t>DIA</t>
  </si>
  <si>
    <t>Hora</t>
  </si>
  <si>
    <t>Min</t>
  </si>
  <si>
    <t>Seg</t>
  </si>
  <si>
    <t>G</t>
  </si>
  <si>
    <t>DU</t>
  </si>
  <si>
    <t>V</t>
  </si>
  <si>
    <t>Separador</t>
  </si>
  <si>
    <t>,</t>
  </si>
  <si>
    <t>posicion</t>
  </si>
  <si>
    <t>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</si>
</sst>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left"/>
    </xf>
    <xf numFmtId="9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44" fontId="0" fillId="3" borderId="5" xfId="1" applyNumberFormat="1" applyFont="1" applyFill="1" applyBorder="1"/>
    <xf numFmtId="44" fontId="0" fillId="3" borderId="5" xfId="0" applyNumberFormat="1" applyFont="1" applyFill="1" applyBorder="1"/>
    <xf numFmtId="44" fontId="0" fillId="3" borderId="6" xfId="1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1" applyNumberFormat="1" applyFont="1" applyBorder="1"/>
    <xf numFmtId="44" fontId="0" fillId="0" borderId="5" xfId="0" applyNumberFormat="1" applyFont="1" applyBorder="1"/>
    <xf numFmtId="44" fontId="0" fillId="0" borderId="6" xfId="1" applyNumberFormat="1" applyFont="1" applyBorder="1"/>
    <xf numFmtId="44" fontId="0" fillId="3" borderId="2" xfId="1" applyNumberFormat="1" applyFont="1" applyFill="1" applyBorder="1"/>
    <xf numFmtId="44" fontId="0" fillId="3" borderId="2" xfId="0" applyNumberFormat="1" applyFont="1" applyFill="1" applyBorder="1"/>
    <xf numFmtId="44" fontId="0" fillId="3" borderId="3" xfId="1" applyNumberFormat="1" applyFont="1" applyFill="1" applyBorder="1"/>
    <xf numFmtId="164" fontId="0" fillId="0" borderId="0" xfId="0" applyNumberFormat="1" applyAlignment="1">
      <alignment textRotation="90"/>
    </xf>
    <xf numFmtId="164" fontId="3" fillId="4" borderId="0" xfId="0" applyNumberFormat="1" applyFont="1" applyFill="1" applyAlignment="1">
      <alignment textRotation="90"/>
    </xf>
    <xf numFmtId="0" fontId="3" fillId="4" borderId="0" xfId="0" applyFont="1" applyFill="1"/>
    <xf numFmtId="164" fontId="0" fillId="0" borderId="0" xfId="0" applyNumberFormat="1"/>
    <xf numFmtId="20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_-* #,##0_-;\-* #,##0_-;_-* &quot;-&quot;??_-;_-@_-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F421-A303-4292-9998-E17312DF5C4D}" name="empleados" displayName="empleados" ref="A1:J9" totalsRowShown="0">
  <autoFilter ref="A1:J9" xr:uid="{FAF7F421-A303-4292-9998-E17312DF5C4D}"/>
  <tableColumns count="10">
    <tableColumn id="9" xr3:uid="{A3DC2312-AD47-4AAC-8E22-E8B427243A5B}" name="Codigo"/>
    <tableColumn id="1" xr3:uid="{645ADEB6-B8E8-42E8-AA74-3CE57DF4BF08}" name="Nombre"/>
    <tableColumn id="8" xr3:uid="{D35B55AE-2BA9-492C-82D5-C765C90247E4}" name="Apellido"/>
    <tableColumn id="2" xr3:uid="{2B468B38-0B14-4C36-8324-49C05B2F071E}" name="Nacimiento" dataDxfId="8"/>
    <tableColumn id="6" xr3:uid="{D4533D99-3030-48D8-95FA-AB65ECFD7909}" name="Edad" dataDxfId="7" dataCellStyle="Millares">
      <calculatedColumnFormula>año_actual-YEAR(empleados[[#This Row],[Nacimiento]])</calculatedColumnFormula>
    </tableColumn>
    <tableColumn id="4" xr3:uid="{B8337F0C-C37F-4DFD-94E6-26A12D426265}" name="CUIL"/>
    <tableColumn id="12" xr3:uid="{887DDF5F-2191-4315-9EF2-3C899D0F4A1A}" name="G" dataDxfId="6">
      <calculatedColumnFormula>LEFT(empleados[[#This Row],[CUIL]],2)</calculatedColumnFormula>
    </tableColumn>
    <tableColumn id="11" xr3:uid="{FC13B777-A483-475A-8B84-2A386013D7AE}" name="DU" dataDxfId="5" dataCellStyle="Millares">
      <calculatedColumnFormula>MID(empleados[[#This Row],[CUIL]],4,8)</calculatedColumnFormula>
    </tableColumn>
    <tableColumn id="10" xr3:uid="{8F4046EF-FE5C-48DC-A976-96DB774EC283}" name="V" dataDxfId="4">
      <calculatedColumnFormula>RIGHT(empleados[[#This Row],[CUIL]],1)</calculatedColumnFormula>
    </tableColumn>
    <tableColumn id="5" xr3:uid="{81BCC680-E3A8-445F-A127-EA969D0EB07D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F3F30-502A-4F21-BCA4-ECFD83EEB22A}" name="datos" displayName="datos" ref="A1:E9" totalsRowShown="0">
  <autoFilter ref="A1:E9" xr:uid="{CADF3F30-502A-4F21-BCA4-ECFD83EEB22A}"/>
  <tableColumns count="5">
    <tableColumn id="1" xr3:uid="{29B4FC90-C2F0-4B58-BFFA-F95ED0272441}" name="Empleado">
      <calculatedColumnFormula>TRIM(presentismo!A2)</calculatedColumnFormula>
    </tableColumn>
    <tableColumn id="2" xr3:uid="{D3F48162-106C-421E-BE38-BF662E293D6F}" name="Nombre" dataDxfId="0">
      <calculatedColumnFormula>RIGHT(datos[[#This Row],[Empleado]],datos[[#This Row],[largo]]-(datos[[#This Row],[posicion]] + 1))</calculatedColumnFormula>
    </tableColumn>
    <tableColumn id="3" xr3:uid="{E129AACC-862D-4EED-B93F-0A6B9FDD5B4F}" name="Apellido" dataDxfId="1">
      <calculatedColumnFormula>LEFT(datos[[#This Row],[Empleado]],datos[[#This Row],[posicion]]-1)</calculatedColumnFormula>
    </tableColumn>
    <tableColumn id="4" xr3:uid="{2A2B9009-32C3-43F8-B562-B70931954ACA}" name="posicion" dataDxfId="3">
      <calculatedColumnFormula>FIND(char,datos[[#This Row],[Empleado]])</calculatedColumnFormula>
    </tableColumn>
    <tableColumn id="5" xr3:uid="{D1BEFD8D-0CE7-4A41-AA4D-42AF9EBA799E}" name="largo" dataDxfId="2">
      <calculatedColumnFormula>LEN(datos[[#This Row],[Empleado]])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I1:AK7" totalsRowShown="0">
  <autoFilter ref="AI1:AK7" xr:uid="{00000000-0009-0000-0100-000002000000}"/>
  <tableColumns count="3">
    <tableColumn id="1" xr3:uid="{00000000-0010-0000-0000-000001000000}" name="Estadisticas"/>
    <tableColumn id="2" xr3:uid="{00000000-0010-0000-0000-000002000000}" name="a"/>
    <tableColumn id="3" xr3:uid="{00000000-0010-0000-0000-000003000000}" name="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zoomScale="190" zoomScaleNormal="190" workbookViewId="0">
      <selection activeCell="C18" sqref="C18"/>
    </sheetView>
  </sheetViews>
  <sheetFormatPr baseColWidth="10" defaultRowHeight="15" x14ac:dyDescent="0.25"/>
  <cols>
    <col min="1" max="1" width="9.42578125" bestFit="1" customWidth="1"/>
    <col min="2" max="2" width="10.5703125" bestFit="1" customWidth="1"/>
    <col min="3" max="3" width="11" style="1" bestFit="1" customWidth="1"/>
    <col min="4" max="4" width="12" style="1" customWidth="1"/>
    <col min="5" max="5" width="7.5703125" bestFit="1" customWidth="1"/>
    <col min="6" max="6" width="14" bestFit="1" customWidth="1"/>
    <col min="7" max="7" width="5.7109375" style="30" customWidth="1"/>
    <col min="8" max="8" width="10.7109375" style="31" bestFit="1" customWidth="1"/>
    <col min="9" max="9" width="5.42578125" style="30" customWidth="1"/>
    <col min="10" max="10" width="12.85546875" bestFit="1" customWidth="1"/>
    <col min="11" max="11" width="2.85546875" customWidth="1"/>
    <col min="12" max="12" width="9" bestFit="1" customWidth="1"/>
    <col min="13" max="13" width="7.42578125" bestFit="1" customWidth="1"/>
    <col min="14" max="14" width="5.140625" bestFit="1" customWidth="1"/>
    <col min="15" max="15" width="4.85546875" bestFit="1" customWidth="1"/>
    <col min="16" max="16" width="4.140625" bestFit="1" customWidth="1"/>
    <col min="17" max="17" width="5.140625" bestFit="1" customWidth="1"/>
    <col min="18" max="18" width="4.42578125" bestFit="1" customWidth="1"/>
    <col min="19" max="19" width="4.140625" bestFit="1" customWidth="1"/>
  </cols>
  <sheetData>
    <row r="1" spans="1:19" x14ac:dyDescent="0.25">
      <c r="A1" t="s">
        <v>2</v>
      </c>
      <c r="B1" t="s">
        <v>1</v>
      </c>
      <c r="C1" t="s">
        <v>0</v>
      </c>
      <c r="D1" s="1" t="s">
        <v>3</v>
      </c>
      <c r="E1" s="1" t="s">
        <v>4</v>
      </c>
      <c r="F1" t="s">
        <v>5</v>
      </c>
      <c r="G1" s="30" t="s">
        <v>102</v>
      </c>
      <c r="H1" s="31" t="s">
        <v>103</v>
      </c>
      <c r="I1" s="30" t="s">
        <v>104</v>
      </c>
      <c r="J1" t="s">
        <v>6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</row>
    <row r="2" spans="1:19" x14ac:dyDescent="0.25">
      <c r="A2">
        <v>1</v>
      </c>
      <c r="B2" t="s">
        <v>8</v>
      </c>
      <c r="C2" t="s">
        <v>7</v>
      </c>
      <c r="D2" s="1">
        <v>33346</v>
      </c>
      <c r="E2" s="29">
        <f ca="1">año_actual-YEAR(empleados[[#This Row],[Nacimiento]])</f>
        <v>31</v>
      </c>
      <c r="F2" t="s">
        <v>9</v>
      </c>
      <c r="G2" s="30" t="str">
        <f>LEFT(empleados[[#This Row],[CUIL]],2)</f>
        <v>20</v>
      </c>
      <c r="H2" s="31" t="str">
        <f>MID(empleados[[#This Row],[CUIL]],4,8)</f>
        <v>35336336</v>
      </c>
      <c r="I2" s="30" t="str">
        <f>RIGHT(empleados[[#This Row],[CUIL]],1)</f>
        <v>5</v>
      </c>
      <c r="J2" t="s">
        <v>10</v>
      </c>
      <c r="L2" s="27">
        <f ca="1">TODAY()</f>
        <v>44910</v>
      </c>
      <c r="M2" s="28">
        <f ca="1">NOW()</f>
        <v>44910.642702199075</v>
      </c>
      <c r="N2">
        <f ca="1">YEAR(hoy)</f>
        <v>2022</v>
      </c>
      <c r="O2">
        <f ca="1">MONTH(hoy)</f>
        <v>12</v>
      </c>
      <c r="P2">
        <f ca="1">DAY(hoy)</f>
        <v>15</v>
      </c>
      <c r="Q2">
        <f ca="1">HOUR(M2)</f>
        <v>15</v>
      </c>
      <c r="R2">
        <f ca="1">MINUTE(M2)</f>
        <v>25</v>
      </c>
      <c r="S2">
        <f ca="1">SECOND(M2)</f>
        <v>29</v>
      </c>
    </row>
    <row r="3" spans="1:19" x14ac:dyDescent="0.25">
      <c r="A3">
        <v>2</v>
      </c>
      <c r="B3" t="s">
        <v>11</v>
      </c>
      <c r="C3" t="s">
        <v>7</v>
      </c>
      <c r="D3" s="1">
        <v>34254</v>
      </c>
      <c r="E3" s="29">
        <f ca="1">año_actual-YEAR(empleados[[#This Row],[Nacimiento]])</f>
        <v>29</v>
      </c>
      <c r="F3" t="s">
        <v>12</v>
      </c>
      <c r="G3" s="30" t="str">
        <f>LEFT(empleados[[#This Row],[CUIL]],2)</f>
        <v>20</v>
      </c>
      <c r="H3" s="31" t="str">
        <f>MID(empleados[[#This Row],[CUIL]],4,8)</f>
        <v>38883443</v>
      </c>
      <c r="I3" s="30" t="str">
        <f>RIGHT(empleados[[#This Row],[CUIL]],1)</f>
        <v>5</v>
      </c>
      <c r="J3" t="s">
        <v>13</v>
      </c>
    </row>
    <row r="4" spans="1:19" x14ac:dyDescent="0.25">
      <c r="A4">
        <v>3</v>
      </c>
      <c r="B4" t="s">
        <v>15</v>
      </c>
      <c r="C4" t="s">
        <v>14</v>
      </c>
      <c r="D4" s="1">
        <v>36613</v>
      </c>
      <c r="E4" s="29">
        <f ca="1">año_actual-YEAR(empleados[[#This Row],[Nacimiento]])</f>
        <v>22</v>
      </c>
      <c r="F4" t="s">
        <v>16</v>
      </c>
      <c r="G4" s="30" t="str">
        <f>LEFT(empleados[[#This Row],[CUIL]],2)</f>
        <v>27</v>
      </c>
      <c r="H4" s="31" t="str">
        <f>MID(empleados[[#This Row],[CUIL]],4,8)</f>
        <v>91028301</v>
      </c>
      <c r="I4" s="30" t="str">
        <f>RIGHT(empleados[[#This Row],[CUIL]],1)</f>
        <v>3</v>
      </c>
      <c r="J4" t="s">
        <v>17</v>
      </c>
    </row>
    <row r="5" spans="1:19" x14ac:dyDescent="0.25">
      <c r="A5">
        <v>4</v>
      </c>
      <c r="B5" t="s">
        <v>19</v>
      </c>
      <c r="C5" t="s">
        <v>18</v>
      </c>
      <c r="D5" s="1">
        <v>31612</v>
      </c>
      <c r="E5" s="29">
        <f ca="1">año_actual-YEAR(empleados[[#This Row],[Nacimiento]])</f>
        <v>36</v>
      </c>
      <c r="F5" t="s">
        <v>20</v>
      </c>
      <c r="G5" s="30" t="str">
        <f>LEFT(empleados[[#This Row],[CUIL]],2)</f>
        <v>20</v>
      </c>
      <c r="H5" s="31" t="str">
        <f>MID(empleados[[#This Row],[CUIL]],4,8)</f>
        <v>18273913</v>
      </c>
      <c r="I5" s="30" t="str">
        <f>RIGHT(empleados[[#This Row],[CUIL]],1)</f>
        <v>5</v>
      </c>
      <c r="J5" t="s">
        <v>21</v>
      </c>
    </row>
    <row r="6" spans="1:19" x14ac:dyDescent="0.25">
      <c r="A6">
        <v>5</v>
      </c>
      <c r="B6" t="s">
        <v>23</v>
      </c>
      <c r="C6" t="s">
        <v>22</v>
      </c>
      <c r="D6" s="1">
        <v>36453</v>
      </c>
      <c r="E6" s="29">
        <f ca="1">año_actual-YEAR(empleados[[#This Row],[Nacimiento]])</f>
        <v>23</v>
      </c>
      <c r="F6" t="s">
        <v>24</v>
      </c>
      <c r="G6" s="30" t="str">
        <f>LEFT(empleados[[#This Row],[CUIL]],2)</f>
        <v>27</v>
      </c>
      <c r="H6" s="31" t="str">
        <f>MID(empleados[[#This Row],[CUIL]],4,8)</f>
        <v>19023885</v>
      </c>
      <c r="I6" s="30" t="str">
        <f>RIGHT(empleados[[#This Row],[CUIL]],1)</f>
        <v>2</v>
      </c>
      <c r="J6" t="s">
        <v>25</v>
      </c>
    </row>
    <row r="7" spans="1:19" x14ac:dyDescent="0.25">
      <c r="A7">
        <v>6</v>
      </c>
      <c r="B7" t="s">
        <v>27</v>
      </c>
      <c r="C7" t="s">
        <v>26</v>
      </c>
      <c r="D7" s="1">
        <v>37265</v>
      </c>
      <c r="E7" s="29">
        <f ca="1">año_actual-YEAR(empleados[[#This Row],[Nacimiento]])</f>
        <v>20</v>
      </c>
      <c r="F7" t="s">
        <v>28</v>
      </c>
      <c r="G7" s="30" t="str">
        <f>LEFT(empleados[[#This Row],[CUIL]],2)</f>
        <v>27</v>
      </c>
      <c r="H7" s="31" t="str">
        <f>MID(empleados[[#This Row],[CUIL]],4,8)</f>
        <v>40279384</v>
      </c>
      <c r="I7" s="30" t="str">
        <f>RIGHT(empleados[[#This Row],[CUIL]],1)</f>
        <v>2</v>
      </c>
      <c r="J7" t="s">
        <v>29</v>
      </c>
    </row>
    <row r="8" spans="1:19" x14ac:dyDescent="0.25">
      <c r="A8">
        <v>7</v>
      </c>
      <c r="B8" t="s">
        <v>31</v>
      </c>
      <c r="C8" t="s">
        <v>30</v>
      </c>
      <c r="D8" s="1">
        <v>30529</v>
      </c>
      <c r="E8" s="29">
        <f ca="1">año_actual-YEAR(empleados[[#This Row],[Nacimiento]])</f>
        <v>39</v>
      </c>
      <c r="F8" t="s">
        <v>32</v>
      </c>
      <c r="G8" s="30" t="str">
        <f>LEFT(empleados[[#This Row],[CUIL]],2)</f>
        <v>20</v>
      </c>
      <c r="H8" s="31" t="str">
        <f>MID(empleados[[#This Row],[CUIL]],4,8)</f>
        <v>84973329</v>
      </c>
      <c r="I8" s="30" t="str">
        <f>RIGHT(empleados[[#This Row],[CUIL]],1)</f>
        <v>3</v>
      </c>
      <c r="J8" t="s">
        <v>33</v>
      </c>
    </row>
    <row r="9" spans="1:19" x14ac:dyDescent="0.25">
      <c r="A9">
        <v>8</v>
      </c>
      <c r="B9" t="s">
        <v>35</v>
      </c>
      <c r="C9" t="s">
        <v>34</v>
      </c>
      <c r="D9" s="1">
        <v>34057</v>
      </c>
      <c r="E9" s="29">
        <f ca="1">año_actual-YEAR(empleados[[#This Row],[Nacimiento]])</f>
        <v>29</v>
      </c>
      <c r="F9" t="s">
        <v>36</v>
      </c>
      <c r="G9" s="30" t="str">
        <f>LEFT(empleados[[#This Row],[CUIL]],2)</f>
        <v>20</v>
      </c>
      <c r="H9" s="31" t="str">
        <f>MID(empleados[[#This Row],[CUIL]],4,8)</f>
        <v>37891223</v>
      </c>
      <c r="I9" s="30" t="str">
        <f>RIGHT(empleados[[#This Row],[CUIL]],1)</f>
        <v>2</v>
      </c>
      <c r="J9" t="s">
        <v>37</v>
      </c>
    </row>
    <row r="11" spans="1:19" x14ac:dyDescent="0.25">
      <c r="C11"/>
    </row>
    <row r="12" spans="1:19" x14ac:dyDescent="0.25">
      <c r="C12"/>
    </row>
    <row r="13" spans="1:19" x14ac:dyDescent="0.25">
      <c r="C13"/>
    </row>
    <row r="14" spans="1:19" x14ac:dyDescent="0.25">
      <c r="C14"/>
    </row>
    <row r="15" spans="1:19" x14ac:dyDescent="0.25">
      <c r="C15"/>
    </row>
    <row r="16" spans="1:19" x14ac:dyDescent="0.25">
      <c r="C16"/>
    </row>
    <row r="17" spans="2:3" x14ac:dyDescent="0.25">
      <c r="C17"/>
    </row>
    <row r="18" spans="2:3" x14ac:dyDescent="0.25">
      <c r="C18"/>
    </row>
    <row r="19" spans="2:3" x14ac:dyDescent="0.25">
      <c r="B19" t="str">
        <f t="shared" ref="B19:C19" si="0">TRIM(B10)</f>
        <v/>
      </c>
      <c r="C19" t="str">
        <f t="shared" si="0"/>
        <v/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68CA-EC1F-4C28-88F2-7559A5997862}">
  <dimension ref="A1:G9"/>
  <sheetViews>
    <sheetView zoomScale="175" zoomScaleNormal="175" workbookViewId="0">
      <selection activeCell="B2" sqref="B2"/>
    </sheetView>
  </sheetViews>
  <sheetFormatPr baseColWidth="10" defaultRowHeight="15" x14ac:dyDescent="0.25"/>
  <cols>
    <col min="1" max="1" width="20.7109375" bestFit="1" customWidth="1"/>
    <col min="4" max="4" width="10.7109375" bestFit="1" customWidth="1"/>
    <col min="5" max="5" width="6.140625" customWidth="1"/>
    <col min="7" max="7" width="10" bestFit="1" customWidth="1"/>
  </cols>
  <sheetData>
    <row r="1" spans="1:7" x14ac:dyDescent="0.25">
      <c r="A1" t="s">
        <v>53</v>
      </c>
      <c r="B1" t="s">
        <v>1</v>
      </c>
      <c r="C1" t="s">
        <v>0</v>
      </c>
      <c r="D1" t="s">
        <v>107</v>
      </c>
      <c r="E1" t="s">
        <v>108</v>
      </c>
      <c r="G1" t="s">
        <v>105</v>
      </c>
    </row>
    <row r="2" spans="1:7" x14ac:dyDescent="0.25">
      <c r="A2" t="str">
        <f>TRIM(presentismo!A2)</f>
        <v>Racedo, Cristian</v>
      </c>
      <c r="B2" t="str">
        <f>RIGHT(datos[[#This Row],[Empleado]],datos[[#This Row],[largo]]-(datos[[#This Row],[posicion]] + 1))</f>
        <v>Cristian</v>
      </c>
      <c r="C2" t="str">
        <f>LEFT(datos[[#This Row],[Empleado]],datos[[#This Row],[posicion]]-1)</f>
        <v>Racedo</v>
      </c>
      <c r="D2">
        <f>FIND(char,datos[[#This Row],[Empleado]])</f>
        <v>7</v>
      </c>
      <c r="E2">
        <f>LEN(datos[[#This Row],[Empleado]])</f>
        <v>16</v>
      </c>
      <c r="G2" t="s">
        <v>106</v>
      </c>
    </row>
    <row r="3" spans="1:7" x14ac:dyDescent="0.25">
      <c r="A3" t="str">
        <f>TRIM(presentismo!A3)</f>
        <v>Racedo, Abel</v>
      </c>
      <c r="B3" t="str">
        <f>RIGHT(datos[[#This Row],[Empleado]],datos[[#This Row],[largo]]-(datos[[#This Row],[posicion]] + 1))</f>
        <v>Abel</v>
      </c>
      <c r="C3" t="str">
        <f>LEFT(datos[[#This Row],[Empleado]],datos[[#This Row],[posicion]]-1)</f>
        <v>Racedo</v>
      </c>
      <c r="D3">
        <f>FIND(char,datos[[#This Row],[Empleado]])</f>
        <v>7</v>
      </c>
      <c r="E3">
        <f>LEN(datos[[#This Row],[Empleado]])</f>
        <v>12</v>
      </c>
    </row>
    <row r="4" spans="1:7" x14ac:dyDescent="0.25">
      <c r="A4" t="str">
        <f>TRIM(presentismo!A4)</f>
        <v>Maldonado, Alejandra</v>
      </c>
      <c r="B4" t="str">
        <f>RIGHT(datos[[#This Row],[Empleado]],datos[[#This Row],[largo]]-(datos[[#This Row],[posicion]] + 1))</f>
        <v>Alejandra</v>
      </c>
      <c r="C4" t="str">
        <f>LEFT(datos[[#This Row],[Empleado]],datos[[#This Row],[posicion]]-1)</f>
        <v>Maldonado</v>
      </c>
      <c r="D4">
        <f>FIND(char,datos[[#This Row],[Empleado]])</f>
        <v>10</v>
      </c>
      <c r="E4">
        <f>LEN(datos[[#This Row],[Empleado]])</f>
        <v>20</v>
      </c>
    </row>
    <row r="5" spans="1:7" x14ac:dyDescent="0.25">
      <c r="A5" t="str">
        <f>TRIM(presentismo!A5)</f>
        <v>Juarez, Alberto</v>
      </c>
      <c r="B5" t="str">
        <f>RIGHT(datos[[#This Row],[Empleado]],datos[[#This Row],[largo]]-(datos[[#This Row],[posicion]] + 1))</f>
        <v>Alberto</v>
      </c>
      <c r="C5" t="str">
        <f>LEFT(datos[[#This Row],[Empleado]],datos[[#This Row],[posicion]]-1)</f>
        <v>Juarez</v>
      </c>
      <c r="D5">
        <f>FIND(char,datos[[#This Row],[Empleado]])</f>
        <v>7</v>
      </c>
      <c r="E5">
        <f>LEN(datos[[#This Row],[Empleado]])</f>
        <v>15</v>
      </c>
    </row>
    <row r="6" spans="1:7" x14ac:dyDescent="0.25">
      <c r="A6" t="str">
        <f>TRIM(presentismo!A6)</f>
        <v>Martinez, Mariana</v>
      </c>
      <c r="B6" t="str">
        <f>RIGHT(datos[[#This Row],[Empleado]],datos[[#This Row],[largo]]-(datos[[#This Row],[posicion]] + 1))</f>
        <v>Mariana</v>
      </c>
      <c r="C6" t="str">
        <f>LEFT(datos[[#This Row],[Empleado]],datos[[#This Row],[posicion]]-1)</f>
        <v>Martinez</v>
      </c>
      <c r="D6">
        <f>FIND(char,datos[[#This Row],[Empleado]])</f>
        <v>9</v>
      </c>
      <c r="E6">
        <f>LEN(datos[[#This Row],[Empleado]])</f>
        <v>17</v>
      </c>
    </row>
    <row r="7" spans="1:7" x14ac:dyDescent="0.25">
      <c r="A7" t="str">
        <f>TRIM(presentismo!A7)</f>
        <v>Gomez, Graciela</v>
      </c>
      <c r="B7" t="str">
        <f>RIGHT(datos[[#This Row],[Empleado]],datos[[#This Row],[largo]]-(datos[[#This Row],[posicion]] + 1))</f>
        <v>Graciela</v>
      </c>
      <c r="C7" t="str">
        <f>LEFT(datos[[#This Row],[Empleado]],datos[[#This Row],[posicion]]-1)</f>
        <v>Gomez</v>
      </c>
      <c r="D7">
        <f>FIND(char,datos[[#This Row],[Empleado]])</f>
        <v>6</v>
      </c>
      <c r="E7">
        <f>LEN(datos[[#This Row],[Empleado]])</f>
        <v>15</v>
      </c>
    </row>
    <row r="8" spans="1:7" x14ac:dyDescent="0.25">
      <c r="A8" t="str">
        <f>TRIM(presentismo!A8)</f>
        <v>Garcia, Demetrio</v>
      </c>
      <c r="B8" t="str">
        <f>RIGHT(datos[[#This Row],[Empleado]],datos[[#This Row],[largo]]-(datos[[#This Row],[posicion]] + 1))</f>
        <v>Demetrio</v>
      </c>
      <c r="C8" t="str">
        <f>LEFT(datos[[#This Row],[Empleado]],datos[[#This Row],[posicion]]-1)</f>
        <v>Garcia</v>
      </c>
      <c r="D8">
        <f>FIND(char,datos[[#This Row],[Empleado]])</f>
        <v>7</v>
      </c>
      <c r="E8">
        <f>LEN(datos[[#This Row],[Empleado]])</f>
        <v>16</v>
      </c>
    </row>
    <row r="9" spans="1:7" x14ac:dyDescent="0.25">
      <c r="A9" t="str">
        <f>TRIM(presentismo!A9)</f>
        <v>Cabello, Camila</v>
      </c>
      <c r="B9" t="str">
        <f>RIGHT(datos[[#This Row],[Empleado]],datos[[#This Row],[largo]]-(datos[[#This Row],[posicion]] + 1))</f>
        <v>Camila</v>
      </c>
      <c r="C9" t="str">
        <f>LEFT(datos[[#This Row],[Empleado]],datos[[#This Row],[posicion]]-1)</f>
        <v>Cabello</v>
      </c>
      <c r="D9">
        <f>FIND(char,datos[[#This Row],[Empleado]])</f>
        <v>8</v>
      </c>
      <c r="E9">
        <f>LEN(datos[[#This Row],[Empleado]])</f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1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20.7109375" bestFit="1" customWidth="1"/>
    <col min="2" max="6" width="3.7109375" bestFit="1" customWidth="1"/>
    <col min="7" max="7" width="3.7109375" style="26" bestFit="1" customWidth="1"/>
    <col min="8" max="13" width="3.7109375" bestFit="1" customWidth="1"/>
    <col min="14" max="14" width="3.7109375" style="26" bestFit="1" customWidth="1"/>
    <col min="15" max="20" width="3.7109375" bestFit="1" customWidth="1"/>
    <col min="21" max="21" width="3.7109375" style="26" bestFit="1" customWidth="1"/>
    <col min="22" max="27" width="3.7109375" bestFit="1" customWidth="1"/>
    <col min="28" max="28" width="3.7109375" style="26" bestFit="1" customWidth="1"/>
    <col min="29" max="31" width="3.7109375" bestFit="1" customWidth="1"/>
    <col min="32" max="33" width="3" bestFit="1" customWidth="1"/>
    <col min="34" max="34" width="2.85546875" customWidth="1"/>
    <col min="35" max="35" width="13.42578125" bestFit="1" customWidth="1"/>
    <col min="36" max="37" width="7.28515625" bestFit="1" customWidth="1"/>
  </cols>
  <sheetData>
    <row r="1" spans="1:37" ht="45.75" x14ac:dyDescent="0.25">
      <c r="A1" t="s">
        <v>83</v>
      </c>
      <c r="B1" s="24">
        <v>44866</v>
      </c>
      <c r="C1" s="24">
        <v>44867</v>
      </c>
      <c r="D1" s="24">
        <v>44868</v>
      </c>
      <c r="E1" s="24">
        <v>44869</v>
      </c>
      <c r="F1" s="24">
        <v>44870</v>
      </c>
      <c r="G1" s="25">
        <v>44871</v>
      </c>
      <c r="H1" s="24">
        <v>44872</v>
      </c>
      <c r="I1" s="24">
        <v>44873</v>
      </c>
      <c r="J1" s="24">
        <v>44874</v>
      </c>
      <c r="K1" s="24">
        <v>44875</v>
      </c>
      <c r="L1" s="24">
        <v>44876</v>
      </c>
      <c r="M1" s="24">
        <v>44877</v>
      </c>
      <c r="N1" s="25">
        <v>44878</v>
      </c>
      <c r="O1" s="24">
        <v>44879</v>
      </c>
      <c r="P1" s="24">
        <v>44880</v>
      </c>
      <c r="Q1" s="24">
        <v>44881</v>
      </c>
      <c r="R1" s="24">
        <v>44882</v>
      </c>
      <c r="S1" s="24">
        <v>44883</v>
      </c>
      <c r="T1" s="24">
        <v>44884</v>
      </c>
      <c r="U1" s="25">
        <v>44885</v>
      </c>
      <c r="V1" s="24">
        <v>44886</v>
      </c>
      <c r="W1" s="24">
        <v>44887</v>
      </c>
      <c r="X1" s="24">
        <v>44888</v>
      </c>
      <c r="Y1" s="24">
        <v>44889</v>
      </c>
      <c r="Z1" s="24">
        <v>44890</v>
      </c>
      <c r="AA1" s="24">
        <v>44891</v>
      </c>
      <c r="AB1" s="25">
        <v>44892</v>
      </c>
      <c r="AC1" s="24">
        <v>44893</v>
      </c>
      <c r="AD1" s="24">
        <v>44894</v>
      </c>
      <c r="AE1" s="24">
        <v>44895</v>
      </c>
      <c r="AF1" t="s">
        <v>85</v>
      </c>
      <c r="AG1" t="s">
        <v>86</v>
      </c>
      <c r="AI1" t="s">
        <v>75</v>
      </c>
      <c r="AJ1" t="s">
        <v>88</v>
      </c>
      <c r="AK1" t="s">
        <v>84</v>
      </c>
    </row>
    <row r="2" spans="1:37" x14ac:dyDescent="0.25">
      <c r="A2" t="str">
        <f>_xlfn.CONCAT(empleados!C2,", ",empleados!B2)</f>
        <v>Racedo, Cristian</v>
      </c>
      <c r="B2" s="1" t="s">
        <v>84</v>
      </c>
      <c r="C2" t="s">
        <v>84</v>
      </c>
      <c r="D2" t="s">
        <v>84</v>
      </c>
      <c r="F2" t="s">
        <v>84</v>
      </c>
      <c r="H2" t="s">
        <v>84</v>
      </c>
      <c r="J2" t="s">
        <v>84</v>
      </c>
      <c r="L2" t="s">
        <v>84</v>
      </c>
      <c r="M2" t="s">
        <v>84</v>
      </c>
      <c r="O2" t="s">
        <v>84</v>
      </c>
      <c r="P2" t="s">
        <v>84</v>
      </c>
      <c r="Q2" t="s">
        <v>84</v>
      </c>
      <c r="R2" t="s">
        <v>84</v>
      </c>
      <c r="S2" t="s">
        <v>84</v>
      </c>
      <c r="V2" t="s">
        <v>84</v>
      </c>
      <c r="W2" t="s">
        <v>84</v>
      </c>
      <c r="Y2" t="s">
        <v>84</v>
      </c>
      <c r="AA2" t="s">
        <v>84</v>
      </c>
      <c r="AC2" t="s">
        <v>84</v>
      </c>
      <c r="AD2" t="s">
        <v>84</v>
      </c>
      <c r="AE2" t="s">
        <v>84</v>
      </c>
      <c r="AF2">
        <f>COUNTBLANK($A2:$AE2)</f>
        <v>10</v>
      </c>
      <c r="AG2">
        <f>COUNTA($B2:$AE2)</f>
        <v>20</v>
      </c>
      <c r="AI2" t="s">
        <v>87</v>
      </c>
      <c r="AJ2">
        <f>SUM(AF$2:AF$9)</f>
        <v>93</v>
      </c>
      <c r="AK2">
        <f>SUM(AG$2:AG$9)</f>
        <v>147</v>
      </c>
    </row>
    <row r="3" spans="1:37" x14ac:dyDescent="0.25">
      <c r="A3" t="str">
        <f>_xlfn.CONCAT(empleados!C3,", ",empleados!B3)</f>
        <v>Racedo, Abel</v>
      </c>
      <c r="B3" s="1" t="s">
        <v>84</v>
      </c>
      <c r="C3" t="s">
        <v>84</v>
      </c>
      <c r="D3" t="s">
        <v>84</v>
      </c>
      <c r="E3" t="s">
        <v>84</v>
      </c>
      <c r="H3" t="s">
        <v>84</v>
      </c>
      <c r="I3" t="s">
        <v>84</v>
      </c>
      <c r="J3" t="s">
        <v>84</v>
      </c>
      <c r="K3" t="s">
        <v>84</v>
      </c>
      <c r="L3" t="s">
        <v>84</v>
      </c>
      <c r="O3" t="s">
        <v>84</v>
      </c>
      <c r="P3" t="s">
        <v>84</v>
      </c>
      <c r="R3" t="s">
        <v>84</v>
      </c>
      <c r="S3" t="s">
        <v>84</v>
      </c>
      <c r="T3" t="s">
        <v>84</v>
      </c>
      <c r="V3" t="s">
        <v>84</v>
      </c>
      <c r="W3" t="s">
        <v>84</v>
      </c>
      <c r="Y3" t="s">
        <v>84</v>
      </c>
      <c r="Z3" t="s">
        <v>84</v>
      </c>
      <c r="AA3" t="s">
        <v>84</v>
      </c>
      <c r="AC3" t="s">
        <v>84</v>
      </c>
      <c r="AD3" t="s">
        <v>84</v>
      </c>
      <c r="AE3" t="s">
        <v>84</v>
      </c>
      <c r="AF3">
        <f t="shared" ref="AF3:AF8" si="0">COUNTBLANK($A3:$AE3)</f>
        <v>8</v>
      </c>
      <c r="AG3">
        <f t="shared" ref="AG3:AG9" si="1">COUNTA($B3:$AE3)</f>
        <v>22</v>
      </c>
      <c r="AI3" t="s">
        <v>89</v>
      </c>
      <c r="AJ3">
        <f>MIN(AF$2:AF$9)</f>
        <v>8</v>
      </c>
      <c r="AK3">
        <f>MIN(AG$2:AG$9)</f>
        <v>17</v>
      </c>
    </row>
    <row r="4" spans="1:37" x14ac:dyDescent="0.25">
      <c r="A4" t="str">
        <f>_xlfn.CONCAT(empleados!C4,", ",empleados!B4)</f>
        <v>Maldonado, Alejandra</v>
      </c>
      <c r="B4" s="1"/>
      <c r="C4" t="s">
        <v>84</v>
      </c>
      <c r="D4" t="s">
        <v>84</v>
      </c>
      <c r="E4" t="s">
        <v>84</v>
      </c>
      <c r="H4" t="s">
        <v>84</v>
      </c>
      <c r="I4" t="s">
        <v>84</v>
      </c>
      <c r="K4" t="s">
        <v>84</v>
      </c>
      <c r="L4" t="s">
        <v>84</v>
      </c>
      <c r="M4" t="s">
        <v>84</v>
      </c>
      <c r="O4" t="s">
        <v>84</v>
      </c>
      <c r="Q4" t="s">
        <v>84</v>
      </c>
      <c r="R4" t="s">
        <v>84</v>
      </c>
      <c r="S4" t="s">
        <v>84</v>
      </c>
      <c r="V4" t="s">
        <v>84</v>
      </c>
      <c r="W4" t="s">
        <v>84</v>
      </c>
      <c r="X4" t="s">
        <v>84</v>
      </c>
      <c r="Y4" t="s">
        <v>84</v>
      </c>
      <c r="AA4" t="s">
        <v>84</v>
      </c>
      <c r="AC4" t="s">
        <v>84</v>
      </c>
      <c r="AD4" t="s">
        <v>84</v>
      </c>
      <c r="AF4">
        <f t="shared" si="0"/>
        <v>11</v>
      </c>
      <c r="AG4">
        <f t="shared" si="1"/>
        <v>19</v>
      </c>
      <c r="AI4" t="s">
        <v>90</v>
      </c>
      <c r="AJ4">
        <f>MAX(AF2:AF9)</f>
        <v>13</v>
      </c>
      <c r="AK4">
        <f>MAX(AG2:AG9)</f>
        <v>22</v>
      </c>
    </row>
    <row r="5" spans="1:37" x14ac:dyDescent="0.25">
      <c r="A5" t="str">
        <f>_xlfn.CONCAT(empleados!C5,", ",empleados!B5)</f>
        <v>Juarez, Alberto</v>
      </c>
      <c r="B5" s="1" t="s">
        <v>84</v>
      </c>
      <c r="C5" t="s">
        <v>84</v>
      </c>
      <c r="D5" t="s">
        <v>84</v>
      </c>
      <c r="F5" t="s">
        <v>84</v>
      </c>
      <c r="H5" t="s">
        <v>84</v>
      </c>
      <c r="J5" t="s">
        <v>84</v>
      </c>
      <c r="L5" t="s">
        <v>84</v>
      </c>
      <c r="M5" t="s">
        <v>84</v>
      </c>
      <c r="O5" t="s">
        <v>84</v>
      </c>
      <c r="Q5" t="s">
        <v>84</v>
      </c>
      <c r="R5" t="s">
        <v>84</v>
      </c>
      <c r="T5" t="s">
        <v>84</v>
      </c>
      <c r="V5" t="s">
        <v>84</v>
      </c>
      <c r="X5" t="s">
        <v>84</v>
      </c>
      <c r="Z5" t="s">
        <v>84</v>
      </c>
      <c r="AA5" t="s">
        <v>84</v>
      </c>
      <c r="AC5" t="s">
        <v>84</v>
      </c>
      <c r="AE5" t="s">
        <v>84</v>
      </c>
      <c r="AF5">
        <f t="shared" si="0"/>
        <v>12</v>
      </c>
      <c r="AG5">
        <f t="shared" si="1"/>
        <v>18</v>
      </c>
      <c r="AI5" t="s">
        <v>91</v>
      </c>
      <c r="AJ5">
        <f>AVERAGE(AF$2:AF$9)</f>
        <v>11.625</v>
      </c>
      <c r="AK5">
        <f>AVERAGE(AG$2:AG$9)</f>
        <v>18.375</v>
      </c>
    </row>
    <row r="6" spans="1:37" x14ac:dyDescent="0.25">
      <c r="A6" t="str">
        <f>_xlfn.CONCAT(empleados!C6,", ",empleados!B6)</f>
        <v>Martinez, Mariana</v>
      </c>
      <c r="B6" s="1"/>
      <c r="C6" t="s">
        <v>84</v>
      </c>
      <c r="D6" t="s">
        <v>84</v>
      </c>
      <c r="E6" t="s">
        <v>84</v>
      </c>
      <c r="I6" t="s">
        <v>84</v>
      </c>
      <c r="J6" t="s">
        <v>84</v>
      </c>
      <c r="L6" t="s">
        <v>84</v>
      </c>
      <c r="P6" t="s">
        <v>84</v>
      </c>
      <c r="Q6" t="s">
        <v>84</v>
      </c>
      <c r="S6" t="s">
        <v>84</v>
      </c>
      <c r="T6" t="s">
        <v>84</v>
      </c>
      <c r="V6" t="s">
        <v>84</v>
      </c>
      <c r="W6" t="s">
        <v>84</v>
      </c>
      <c r="X6" t="s">
        <v>84</v>
      </c>
      <c r="Y6" t="s">
        <v>84</v>
      </c>
      <c r="AC6" t="s">
        <v>84</v>
      </c>
      <c r="AD6" t="s">
        <v>84</v>
      </c>
      <c r="AE6" t="s">
        <v>84</v>
      </c>
      <c r="AF6">
        <f t="shared" si="0"/>
        <v>13</v>
      </c>
      <c r="AG6">
        <f t="shared" si="1"/>
        <v>17</v>
      </c>
      <c r="AI6" t="s">
        <v>92</v>
      </c>
      <c r="AJ6">
        <f>MEDIAN(AF$2:AF$9)</f>
        <v>12.5</v>
      </c>
      <c r="AK6">
        <f>MEDIAN(AG$2:AG$9)</f>
        <v>17.5</v>
      </c>
    </row>
    <row r="7" spans="1:37" x14ac:dyDescent="0.25">
      <c r="A7" t="str">
        <f>_xlfn.CONCAT(empleados!C7,", ",empleados!B7)</f>
        <v>Gomez, Graciela</v>
      </c>
      <c r="B7" s="1" t="s">
        <v>84</v>
      </c>
      <c r="C7" t="s">
        <v>84</v>
      </c>
      <c r="D7" t="s">
        <v>84</v>
      </c>
      <c r="E7" t="s">
        <v>84</v>
      </c>
      <c r="F7" t="s">
        <v>84</v>
      </c>
      <c r="H7" t="s">
        <v>84</v>
      </c>
      <c r="I7" t="s">
        <v>84</v>
      </c>
      <c r="K7" t="s">
        <v>84</v>
      </c>
      <c r="L7" t="s">
        <v>84</v>
      </c>
      <c r="O7" t="s">
        <v>84</v>
      </c>
      <c r="R7" t="s">
        <v>84</v>
      </c>
      <c r="S7" t="s">
        <v>84</v>
      </c>
      <c r="W7" t="s">
        <v>84</v>
      </c>
      <c r="Y7" t="s">
        <v>84</v>
      </c>
      <c r="Z7" t="s">
        <v>84</v>
      </c>
      <c r="AA7" t="s">
        <v>84</v>
      </c>
      <c r="AC7" t="s">
        <v>84</v>
      </c>
      <c r="AF7">
        <f t="shared" si="0"/>
        <v>13</v>
      </c>
      <c r="AG7">
        <f t="shared" si="1"/>
        <v>17</v>
      </c>
      <c r="AI7" t="s">
        <v>93</v>
      </c>
      <c r="AJ7">
        <f>MODE(AF$2:AF$9)</f>
        <v>13</v>
      </c>
      <c r="AK7">
        <f>MODE(AG$2:AG$9)</f>
        <v>17</v>
      </c>
    </row>
    <row r="8" spans="1:37" x14ac:dyDescent="0.25">
      <c r="A8" t="str">
        <f>_xlfn.CONCAT(empleados!C8,", ",empleados!B8)</f>
        <v>Garcia, Demetrio</v>
      </c>
      <c r="B8" s="1"/>
      <c r="D8" t="s">
        <v>84</v>
      </c>
      <c r="E8" t="s">
        <v>84</v>
      </c>
      <c r="I8" t="s">
        <v>84</v>
      </c>
      <c r="J8" t="s">
        <v>84</v>
      </c>
      <c r="K8" t="s">
        <v>84</v>
      </c>
      <c r="M8" t="s">
        <v>84</v>
      </c>
      <c r="O8" t="s">
        <v>84</v>
      </c>
      <c r="P8" t="s">
        <v>84</v>
      </c>
      <c r="Q8" t="s">
        <v>84</v>
      </c>
      <c r="T8" t="s">
        <v>84</v>
      </c>
      <c r="V8" t="s">
        <v>84</v>
      </c>
      <c r="W8" t="s">
        <v>84</v>
      </c>
      <c r="X8" t="s">
        <v>84</v>
      </c>
      <c r="Y8" t="s">
        <v>84</v>
      </c>
      <c r="AA8" t="s">
        <v>84</v>
      </c>
      <c r="AD8" t="s">
        <v>84</v>
      </c>
      <c r="AE8" t="s">
        <v>84</v>
      </c>
      <c r="AF8">
        <f t="shared" si="0"/>
        <v>13</v>
      </c>
      <c r="AG8">
        <f t="shared" si="1"/>
        <v>17</v>
      </c>
    </row>
    <row r="9" spans="1:37" x14ac:dyDescent="0.25">
      <c r="A9" t="str">
        <f>_xlfn.CONCAT(empleados!C9,", ",empleados!B9)</f>
        <v>Cabello, Camila</v>
      </c>
      <c r="B9" s="1" t="s">
        <v>84</v>
      </c>
      <c r="C9" t="s">
        <v>84</v>
      </c>
      <c r="E9" t="s">
        <v>84</v>
      </c>
      <c r="F9" t="s">
        <v>84</v>
      </c>
      <c r="H9" t="s">
        <v>84</v>
      </c>
      <c r="I9" t="s">
        <v>84</v>
      </c>
      <c r="K9" t="s">
        <v>84</v>
      </c>
      <c r="L9" t="s">
        <v>84</v>
      </c>
      <c r="Q9" t="s">
        <v>84</v>
      </c>
      <c r="R9" t="s">
        <v>84</v>
      </c>
      <c r="S9" t="s">
        <v>84</v>
      </c>
      <c r="T9" t="s">
        <v>84</v>
      </c>
      <c r="V9" t="s">
        <v>84</v>
      </c>
      <c r="X9" t="s">
        <v>84</v>
      </c>
      <c r="Z9" t="s">
        <v>84</v>
      </c>
      <c r="AC9" t="s">
        <v>84</v>
      </c>
      <c r="AD9" t="s">
        <v>84</v>
      </c>
      <c r="AF9">
        <f>COUNTBLANK($A9:$AE9)</f>
        <v>13</v>
      </c>
      <c r="AG9">
        <f t="shared" si="1"/>
        <v>17</v>
      </c>
    </row>
    <row r="10" spans="1:37" x14ac:dyDescent="0.25">
      <c r="B10" s="1"/>
    </row>
    <row r="11" spans="1:37" x14ac:dyDescent="0.25">
      <c r="B11" s="1"/>
    </row>
    <row r="12" spans="1:37" x14ac:dyDescent="0.25">
      <c r="B12" s="1"/>
    </row>
    <row r="13" spans="1:37" x14ac:dyDescent="0.25">
      <c r="B13" s="1"/>
    </row>
    <row r="14" spans="1:37" x14ac:dyDescent="0.25">
      <c r="B14" s="1"/>
    </row>
    <row r="15" spans="1:37" x14ac:dyDescent="0.25">
      <c r="B15" s="1"/>
    </row>
    <row r="16" spans="1:3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zoomScale="160" zoomScaleNormal="160" workbookViewId="0">
      <selection activeCell="B7" sqref="B7"/>
    </sheetView>
  </sheetViews>
  <sheetFormatPr baseColWidth="10" defaultRowHeight="15" x14ac:dyDescent="0.25"/>
  <cols>
    <col min="2" max="2" width="18.42578125" bestFit="1" customWidth="1"/>
    <col min="3" max="3" width="10.5703125" bestFit="1" customWidth="1"/>
    <col min="4" max="4" width="17.7109375" style="3" customWidth="1"/>
    <col min="5" max="5" width="11.42578125" style="2"/>
  </cols>
  <sheetData>
    <row r="1" spans="1:5" x14ac:dyDescent="0.25">
      <c r="A1" t="s">
        <v>2</v>
      </c>
      <c r="B1" t="s">
        <v>38</v>
      </c>
      <c r="C1" t="s">
        <v>49</v>
      </c>
      <c r="D1" s="4" t="s">
        <v>39</v>
      </c>
      <c r="E1" s="2" t="s">
        <v>40</v>
      </c>
    </row>
    <row r="2" spans="1:5" x14ac:dyDescent="0.25">
      <c r="A2">
        <v>1</v>
      </c>
      <c r="B2" t="s">
        <v>41</v>
      </c>
      <c r="C2" t="s">
        <v>50</v>
      </c>
      <c r="D2" s="3">
        <v>25000</v>
      </c>
      <c r="E2" s="2">
        <v>3000</v>
      </c>
    </row>
    <row r="3" spans="1:5" x14ac:dyDescent="0.25">
      <c r="A3">
        <v>2</v>
      </c>
      <c r="B3" t="s">
        <v>42</v>
      </c>
      <c r="C3" t="s">
        <v>50</v>
      </c>
      <c r="D3" s="3">
        <v>56000</v>
      </c>
      <c r="E3" s="2">
        <v>5399</v>
      </c>
    </row>
    <row r="4" spans="1:5" x14ac:dyDescent="0.25">
      <c r="A4">
        <v>3</v>
      </c>
      <c r="B4" t="s">
        <v>43</v>
      </c>
      <c r="C4" t="s">
        <v>51</v>
      </c>
      <c r="D4" s="3">
        <v>124999.99</v>
      </c>
      <c r="E4" s="2">
        <v>2380</v>
      </c>
    </row>
    <row r="5" spans="1:5" x14ac:dyDescent="0.25">
      <c r="A5">
        <v>4</v>
      </c>
      <c r="B5" t="s">
        <v>44</v>
      </c>
      <c r="C5" t="s">
        <v>52</v>
      </c>
      <c r="D5" s="3">
        <v>35500</v>
      </c>
      <c r="E5" s="2">
        <v>4500</v>
      </c>
    </row>
    <row r="6" spans="1:5" x14ac:dyDescent="0.25">
      <c r="A6">
        <v>5</v>
      </c>
      <c r="B6" t="s">
        <v>45</v>
      </c>
      <c r="C6" t="s">
        <v>51</v>
      </c>
      <c r="D6" s="3">
        <v>85750</v>
      </c>
      <c r="E6" s="2">
        <v>13599</v>
      </c>
    </row>
    <row r="7" spans="1:5" x14ac:dyDescent="0.25">
      <c r="A7">
        <v>6</v>
      </c>
      <c r="B7" t="s">
        <v>46</v>
      </c>
      <c r="C7" t="s">
        <v>51</v>
      </c>
      <c r="D7" s="3">
        <v>8599.99</v>
      </c>
      <c r="E7" s="2">
        <v>28390</v>
      </c>
    </row>
    <row r="8" spans="1:5" x14ac:dyDescent="0.25">
      <c r="A8">
        <v>7</v>
      </c>
      <c r="B8" t="s">
        <v>47</v>
      </c>
      <c r="C8" t="s">
        <v>50</v>
      </c>
      <c r="D8" s="3">
        <v>165800</v>
      </c>
      <c r="E8" s="2">
        <v>2890</v>
      </c>
    </row>
    <row r="9" spans="1:5" x14ac:dyDescent="0.25">
      <c r="A9">
        <v>8</v>
      </c>
      <c r="B9" t="s">
        <v>48</v>
      </c>
      <c r="C9" t="s">
        <v>52</v>
      </c>
      <c r="D9" s="3">
        <v>200530</v>
      </c>
      <c r="E9" s="2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tabSelected="1" zoomScale="160" zoomScaleNormal="160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7.42578125" bestFit="1" customWidth="1"/>
    <col min="2" max="2" width="9.85546875" bestFit="1" customWidth="1"/>
    <col min="3" max="3" width="9.7109375" customWidth="1"/>
    <col min="4" max="4" width="9.42578125" customWidth="1"/>
    <col min="5" max="7" width="13.28515625" bestFit="1" customWidth="1"/>
    <col min="8" max="8" width="2.5703125" customWidth="1"/>
    <col min="9" max="9" width="20.85546875" bestFit="1" customWidth="1"/>
    <col min="10" max="10" width="14.85546875" bestFit="1" customWidth="1"/>
  </cols>
  <sheetData>
    <row r="1" spans="1:10" x14ac:dyDescent="0.25">
      <c r="A1" s="8" t="s">
        <v>57</v>
      </c>
      <c r="B1" s="9" t="s">
        <v>53</v>
      </c>
      <c r="C1" s="9" t="s">
        <v>54</v>
      </c>
      <c r="D1" s="9" t="s">
        <v>55</v>
      </c>
      <c r="E1" s="9" t="s">
        <v>39</v>
      </c>
      <c r="F1" s="9" t="s">
        <v>56</v>
      </c>
      <c r="G1" s="10" t="s">
        <v>72</v>
      </c>
      <c r="I1" t="s">
        <v>73</v>
      </c>
      <c r="J1" s="5">
        <v>1.21</v>
      </c>
    </row>
    <row r="2" spans="1:10" x14ac:dyDescent="0.25">
      <c r="A2" s="11" t="s">
        <v>58</v>
      </c>
      <c r="B2" s="12">
        <v>1</v>
      </c>
      <c r="C2" s="12">
        <v>2</v>
      </c>
      <c r="D2" s="12">
        <v>2</v>
      </c>
      <c r="E2" s="13">
        <v>56000</v>
      </c>
      <c r="F2" s="14">
        <f>$D2*$E2</f>
        <v>112000</v>
      </c>
      <c r="G2" s="15">
        <f t="shared" ref="G2:G16" si="0">$J$1*F2</f>
        <v>135520</v>
      </c>
      <c r="I2" t="s">
        <v>75</v>
      </c>
      <c r="J2" s="5" t="s">
        <v>76</v>
      </c>
    </row>
    <row r="3" spans="1:10" x14ac:dyDescent="0.25">
      <c r="A3" s="16" t="s">
        <v>59</v>
      </c>
      <c r="B3" s="17">
        <v>2</v>
      </c>
      <c r="C3" s="17">
        <v>5</v>
      </c>
      <c r="D3" s="17">
        <v>1</v>
      </c>
      <c r="E3" s="18">
        <v>85750</v>
      </c>
      <c r="F3" s="19">
        <f>D3*E3</f>
        <v>85750</v>
      </c>
      <c r="G3" s="20">
        <f t="shared" si="0"/>
        <v>103757.5</v>
      </c>
      <c r="I3" t="s">
        <v>79</v>
      </c>
      <c r="J3">
        <f>COUNT($B:$B)</f>
        <v>15</v>
      </c>
    </row>
    <row r="4" spans="1:10" x14ac:dyDescent="0.25">
      <c r="A4" s="11" t="s">
        <v>60</v>
      </c>
      <c r="B4" s="12">
        <v>2</v>
      </c>
      <c r="C4" s="12">
        <v>4</v>
      </c>
      <c r="D4" s="12">
        <v>3</v>
      </c>
      <c r="E4" s="13">
        <v>35500</v>
      </c>
      <c r="F4" s="14">
        <f>D4*E4</f>
        <v>106500</v>
      </c>
      <c r="G4" s="15">
        <f t="shared" si="0"/>
        <v>128865</v>
      </c>
      <c r="I4" t="s">
        <v>80</v>
      </c>
      <c r="J4" s="3">
        <f>SUM($F:$F)</f>
        <v>2264249.94</v>
      </c>
    </row>
    <row r="5" spans="1:10" x14ac:dyDescent="0.25">
      <c r="A5" s="16" t="s">
        <v>61</v>
      </c>
      <c r="B5" s="17">
        <v>4</v>
      </c>
      <c r="C5" s="17">
        <v>3</v>
      </c>
      <c r="D5" s="17">
        <v>4</v>
      </c>
      <c r="E5" s="18">
        <v>124999.99</v>
      </c>
      <c r="F5" s="19">
        <f>D5*E5</f>
        <v>499999.96</v>
      </c>
      <c r="G5" s="20">
        <f t="shared" si="0"/>
        <v>604999.95160000003</v>
      </c>
      <c r="I5" t="s">
        <v>82</v>
      </c>
      <c r="J5" s="3">
        <f>AVERAGE($F:$F)</f>
        <v>150949.99599999998</v>
      </c>
    </row>
    <row r="6" spans="1:10" x14ac:dyDescent="0.25">
      <c r="A6" s="11" t="s">
        <v>62</v>
      </c>
      <c r="B6" s="12">
        <v>1</v>
      </c>
      <c r="C6" s="12">
        <v>2</v>
      </c>
      <c r="D6" s="12">
        <v>2</v>
      </c>
      <c r="E6" s="13">
        <v>56000</v>
      </c>
      <c r="F6" s="14">
        <f>D6*E6</f>
        <v>112000</v>
      </c>
      <c r="G6" s="15">
        <f t="shared" si="0"/>
        <v>135520</v>
      </c>
      <c r="I6" t="s">
        <v>81</v>
      </c>
      <c r="J6" s="3">
        <f>MEDIAN($F:$F)</f>
        <v>112000</v>
      </c>
    </row>
    <row r="7" spans="1:10" x14ac:dyDescent="0.25">
      <c r="A7" s="16" t="s">
        <v>63</v>
      </c>
      <c r="B7" s="17">
        <v>1</v>
      </c>
      <c r="C7" s="17">
        <v>1</v>
      </c>
      <c r="D7" s="17">
        <v>1</v>
      </c>
      <c r="E7" s="18">
        <v>25000</v>
      </c>
      <c r="F7" s="19">
        <f t="shared" ref="F7:F15" si="1">D7*E7</f>
        <v>25000</v>
      </c>
      <c r="G7" s="20">
        <f t="shared" si="0"/>
        <v>30250</v>
      </c>
      <c r="I7" t="s">
        <v>78</v>
      </c>
      <c r="J7">
        <f>MODE($B:$B)</f>
        <v>1</v>
      </c>
    </row>
    <row r="8" spans="1:10" x14ac:dyDescent="0.25">
      <c r="A8" s="11" t="s">
        <v>64</v>
      </c>
      <c r="B8" s="12">
        <v>3</v>
      </c>
      <c r="C8" s="12">
        <v>2</v>
      </c>
      <c r="D8" s="12">
        <v>3</v>
      </c>
      <c r="E8" s="13">
        <v>56000</v>
      </c>
      <c r="F8" s="14">
        <f t="shared" si="1"/>
        <v>168000</v>
      </c>
      <c r="G8" s="15">
        <f t="shared" si="0"/>
        <v>203280</v>
      </c>
      <c r="I8" t="s">
        <v>77</v>
      </c>
      <c r="J8">
        <f>MODE($C:$C)</f>
        <v>2</v>
      </c>
    </row>
    <row r="9" spans="1:10" x14ac:dyDescent="0.25">
      <c r="A9" s="16" t="s">
        <v>65</v>
      </c>
      <c r="B9" s="17">
        <v>2</v>
      </c>
      <c r="C9" s="17">
        <v>3</v>
      </c>
      <c r="D9" s="17">
        <v>2</v>
      </c>
      <c r="E9" s="18">
        <v>124999.99</v>
      </c>
      <c r="F9" s="19">
        <f t="shared" si="1"/>
        <v>249999.98</v>
      </c>
      <c r="G9" s="20">
        <f t="shared" si="0"/>
        <v>302499.97580000001</v>
      </c>
    </row>
    <row r="10" spans="1:10" x14ac:dyDescent="0.25">
      <c r="A10" s="11" t="s">
        <v>66</v>
      </c>
      <c r="B10" s="12">
        <v>5</v>
      </c>
      <c r="C10" s="12">
        <v>4</v>
      </c>
      <c r="D10" s="12">
        <v>1</v>
      </c>
      <c r="E10" s="13">
        <v>35500</v>
      </c>
      <c r="F10" s="14">
        <f t="shared" si="1"/>
        <v>35500</v>
      </c>
      <c r="G10" s="15">
        <f t="shared" si="0"/>
        <v>42955</v>
      </c>
    </row>
    <row r="11" spans="1:10" x14ac:dyDescent="0.25">
      <c r="A11" s="16" t="s">
        <v>67</v>
      </c>
      <c r="B11" s="17">
        <v>2</v>
      </c>
      <c r="C11" s="17">
        <v>5</v>
      </c>
      <c r="D11" s="17">
        <v>4</v>
      </c>
      <c r="E11" s="18">
        <v>85750</v>
      </c>
      <c r="F11" s="19">
        <f t="shared" si="1"/>
        <v>343000</v>
      </c>
      <c r="G11" s="20">
        <f t="shared" si="0"/>
        <v>415030</v>
      </c>
    </row>
    <row r="12" spans="1:10" x14ac:dyDescent="0.25">
      <c r="A12" s="11" t="s">
        <v>68</v>
      </c>
      <c r="B12" s="12">
        <v>7</v>
      </c>
      <c r="C12" s="12">
        <v>2</v>
      </c>
      <c r="D12" s="12">
        <v>2</v>
      </c>
      <c r="E12" s="13">
        <v>56000</v>
      </c>
      <c r="F12" s="14">
        <f t="shared" si="1"/>
        <v>112000</v>
      </c>
      <c r="G12" s="15">
        <f t="shared" si="0"/>
        <v>135520</v>
      </c>
    </row>
    <row r="13" spans="1:10" x14ac:dyDescent="0.25">
      <c r="A13" s="16" t="s">
        <v>69</v>
      </c>
      <c r="B13" s="17">
        <v>1</v>
      </c>
      <c r="C13" s="17">
        <v>1</v>
      </c>
      <c r="D13" s="17">
        <v>3</v>
      </c>
      <c r="E13" s="18">
        <v>25000</v>
      </c>
      <c r="F13" s="19">
        <f t="shared" si="1"/>
        <v>75000</v>
      </c>
      <c r="G13" s="20">
        <f t="shared" si="0"/>
        <v>90750</v>
      </c>
    </row>
    <row r="14" spans="1:10" x14ac:dyDescent="0.25">
      <c r="A14" s="11" t="s">
        <v>70</v>
      </c>
      <c r="B14" s="12">
        <v>1</v>
      </c>
      <c r="C14" s="12">
        <v>2</v>
      </c>
      <c r="D14" s="12">
        <v>1</v>
      </c>
      <c r="E14" s="13">
        <v>56000</v>
      </c>
      <c r="F14" s="14">
        <f t="shared" si="1"/>
        <v>56000</v>
      </c>
      <c r="G14" s="15">
        <f t="shared" si="0"/>
        <v>67760</v>
      </c>
    </row>
    <row r="15" spans="1:10" x14ac:dyDescent="0.25">
      <c r="A15" s="16" t="s">
        <v>71</v>
      </c>
      <c r="B15" s="17">
        <v>2</v>
      </c>
      <c r="C15" s="17">
        <v>5</v>
      </c>
      <c r="D15" s="17">
        <v>2</v>
      </c>
      <c r="E15" s="18">
        <v>85750</v>
      </c>
      <c r="F15" s="19">
        <f t="shared" si="1"/>
        <v>171500</v>
      </c>
      <c r="G15" s="20">
        <f t="shared" si="0"/>
        <v>207515</v>
      </c>
    </row>
    <row r="16" spans="1:10" x14ac:dyDescent="0.25">
      <c r="A16" s="6" t="s">
        <v>74</v>
      </c>
      <c r="B16" s="7">
        <v>1</v>
      </c>
      <c r="C16" s="7">
        <v>2</v>
      </c>
      <c r="D16" s="7">
        <v>2</v>
      </c>
      <c r="E16" s="21">
        <v>56000</v>
      </c>
      <c r="F16" s="22">
        <f>D16*E16</f>
        <v>112000</v>
      </c>
      <c r="G16" s="23">
        <f t="shared" si="0"/>
        <v>135520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empleados</vt:lpstr>
      <vt:lpstr>Datos</vt:lpstr>
      <vt:lpstr>presentismo</vt:lpstr>
      <vt:lpstr>productos</vt:lpstr>
      <vt:lpstr>ventas</vt:lpstr>
      <vt:lpstr>año_actual</vt:lpstr>
      <vt:lpstr>char</vt:lpstr>
      <vt:lpstr>dia_actual</vt:lpstr>
      <vt:lpstr>fecha_actual</vt:lpstr>
      <vt:lpstr>hora_actual</vt:lpstr>
      <vt:lpstr>hoy</vt:lpstr>
      <vt:lpstr>mes_actual</vt:lpstr>
      <vt:lpstr>min_actual</vt:lpstr>
      <vt:lpstr>seg_actual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2022-12-13T18:40:38Z</dcterms:created>
  <dcterms:modified xsi:type="dcterms:W3CDTF">2022-12-15T18:26:56Z</dcterms:modified>
</cp:coreProperties>
</file>