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viernes-19hs\"/>
    </mc:Choice>
  </mc:AlternateContent>
  <xr:revisionPtr revIDLastSave="0" documentId="13_ncr:1_{C6E9AAF1-11C6-4B6B-B37E-4FDBC9D3D2B2}" xr6:coauthVersionLast="46" xr6:coauthVersionMax="46" xr10:uidLastSave="{00000000-0000-0000-0000-000000000000}"/>
  <bookViews>
    <workbookView xWindow="-120" yWindow="-120" windowWidth="20730" windowHeight="11160" activeTab="3" xr2:uid="{5F90D6C7-7DF9-4BD1-9193-1E7BE939159B}"/>
  </bookViews>
  <sheets>
    <sheet name="CLIENTES" sheetId="1" r:id="rId1"/>
    <sheet name="VENTAS" sheetId="2" r:id="rId2"/>
    <sheet name="PRESENTISMO" sheetId="3" r:id="rId3"/>
    <sheet name="FACTURACION" sheetId="4" r:id="rId4"/>
  </sheets>
  <definedNames>
    <definedName name="cant">VENTAS!$C:$C</definedName>
    <definedName name="precio">VENTAS!$D:$D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9" i="3" l="1"/>
  <c r="AK6" i="3"/>
  <c r="P2" i="4"/>
  <c r="P3" i="4" s="1"/>
  <c r="P1" i="4"/>
  <c r="H3" i="4"/>
  <c r="H4" i="4"/>
  <c r="A3" i="3"/>
  <c r="A4" i="3"/>
  <c r="A4" i="4" s="1"/>
  <c r="J4" i="4" s="1"/>
  <c r="A5" i="3"/>
  <c r="A5" i="4" s="1"/>
  <c r="J5" i="4" s="1"/>
  <c r="A6" i="3"/>
  <c r="A6" i="4" s="1"/>
  <c r="J6" i="4" s="1"/>
  <c r="A7" i="3"/>
  <c r="A7" i="4" s="1"/>
  <c r="A8" i="3"/>
  <c r="A8" i="4" s="1"/>
  <c r="J8" i="4" s="1"/>
  <c r="A2" i="3"/>
  <c r="A2" i="4" s="1"/>
  <c r="J2" i="4" s="1"/>
  <c r="A3" i="4"/>
  <c r="J3" i="4" s="1"/>
  <c r="B3" i="4"/>
  <c r="D3" i="4" s="1"/>
  <c r="B4" i="4"/>
  <c r="E4" i="4" s="1"/>
  <c r="B5" i="4"/>
  <c r="C5" i="4" s="1"/>
  <c r="B6" i="4"/>
  <c r="C6" i="4" s="1"/>
  <c r="B7" i="4"/>
  <c r="D7" i="4" s="1"/>
  <c r="B8" i="4"/>
  <c r="E8" i="4" s="1"/>
  <c r="B2" i="4"/>
  <c r="E2" i="4" s="1"/>
  <c r="AK4" i="3"/>
  <c r="AG2" i="3"/>
  <c r="Q9" i="3"/>
  <c r="S9" i="3"/>
  <c r="T9" i="3"/>
  <c r="U9" i="3"/>
  <c r="V9" i="3"/>
  <c r="W9" i="3"/>
  <c r="X9" i="3"/>
  <c r="Z9" i="3"/>
  <c r="AA9" i="3"/>
  <c r="AB9" i="3"/>
  <c r="AC9" i="3"/>
  <c r="AD9" i="3"/>
  <c r="AE9" i="3"/>
  <c r="AG3" i="3"/>
  <c r="AG4" i="3"/>
  <c r="AG5" i="3"/>
  <c r="AG6" i="3"/>
  <c r="AG7" i="3"/>
  <c r="AG8" i="3"/>
  <c r="C9" i="3"/>
  <c r="F9" i="3"/>
  <c r="AH3" i="3"/>
  <c r="AH4" i="3"/>
  <c r="AH5" i="3"/>
  <c r="AH6" i="3"/>
  <c r="AH7" i="3"/>
  <c r="AH8" i="3"/>
  <c r="AH2" i="3"/>
  <c r="E9" i="3"/>
  <c r="G9" i="3"/>
  <c r="H9" i="3"/>
  <c r="I9" i="3"/>
  <c r="J9" i="3"/>
  <c r="L9" i="3"/>
  <c r="M9" i="3"/>
  <c r="N9" i="3"/>
  <c r="O9" i="3"/>
  <c r="P9" i="3"/>
  <c r="O3" i="2"/>
  <c r="O7" i="2"/>
  <c r="O6" i="2"/>
  <c r="O5" i="2"/>
  <c r="O4" i="2"/>
  <c r="J6" i="2"/>
  <c r="J4" i="2"/>
  <c r="J3" i="2"/>
  <c r="J7" i="2"/>
  <c r="J5" i="2"/>
  <c r="E7" i="2"/>
  <c r="E4" i="2"/>
  <c r="E5" i="2"/>
  <c r="E6" i="2"/>
  <c r="E3" i="2"/>
  <c r="H8" i="4" l="1"/>
  <c r="P8" i="4"/>
  <c r="P7" i="4"/>
  <c r="P6" i="4"/>
  <c r="P5" i="4"/>
  <c r="M2" i="4" s="1"/>
  <c r="P4" i="4"/>
  <c r="H6" i="4"/>
  <c r="H2" i="4"/>
  <c r="H5" i="4"/>
  <c r="C8" i="4"/>
  <c r="K6" i="4"/>
  <c r="I6" i="4" s="1"/>
  <c r="C4" i="4"/>
  <c r="C2" i="4"/>
  <c r="K2" i="4"/>
  <c r="K5" i="4"/>
  <c r="I5" i="4" s="1"/>
  <c r="D5" i="4"/>
  <c r="D2" i="4"/>
  <c r="K8" i="4"/>
  <c r="I8" i="4" s="1"/>
  <c r="K4" i="4"/>
  <c r="I4" i="4" s="1"/>
  <c r="D6" i="4"/>
  <c r="K3" i="4"/>
  <c r="I3" i="4" s="1"/>
  <c r="L7" i="4"/>
  <c r="J7" i="4"/>
  <c r="L3" i="4"/>
  <c r="C7" i="4"/>
  <c r="C3" i="4"/>
  <c r="E6" i="4"/>
  <c r="L6" i="4"/>
  <c r="E5" i="4"/>
  <c r="D8" i="4"/>
  <c r="D4" i="4"/>
  <c r="L5" i="4"/>
  <c r="E7" i="4"/>
  <c r="E3" i="4"/>
  <c r="L8" i="4"/>
  <c r="L4" i="4"/>
  <c r="L2" i="4"/>
  <c r="AK8" i="3"/>
  <c r="AK5" i="3"/>
  <c r="AK7" i="3"/>
  <c r="AK3" i="3"/>
  <c r="AG9" i="3"/>
  <c r="AH9" i="3"/>
  <c r="M3" i="4" l="1"/>
  <c r="M7" i="4"/>
  <c r="M6" i="4"/>
  <c r="M4" i="4"/>
  <c r="M8" i="4"/>
  <c r="M5" i="4"/>
  <c r="K7" i="4"/>
  <c r="I7" i="4" s="1"/>
  <c r="H7" i="4"/>
  <c r="G5" i="4"/>
  <c r="G3" i="4"/>
  <c r="G4" i="4"/>
  <c r="G8" i="4"/>
  <c r="G6" i="4"/>
  <c r="G2" i="4"/>
  <c r="I2" i="4"/>
  <c r="G7" i="4" l="1"/>
</calcChain>
</file>

<file path=xl/sharedStrings.xml><?xml version="1.0" encoding="utf-8"?>
<sst xmlns="http://schemas.openxmlformats.org/spreadsheetml/2006/main" count="254" uniqueCount="138">
  <si>
    <t>Apellido</t>
  </si>
  <si>
    <t>Nombre</t>
  </si>
  <si>
    <t>Fecha Nac.</t>
  </si>
  <si>
    <t>Direccion</t>
  </si>
  <si>
    <t>Localidad</t>
  </si>
  <si>
    <t>Telefono</t>
  </si>
  <si>
    <t>Racedo</t>
  </si>
  <si>
    <t>Cristian</t>
  </si>
  <si>
    <t>dni</t>
  </si>
  <si>
    <t>su casa</t>
  </si>
  <si>
    <t>Glew</t>
  </si>
  <si>
    <t>Alvarez</t>
  </si>
  <si>
    <t>ci</t>
  </si>
  <si>
    <t>Belgrano</t>
  </si>
  <si>
    <t>Carballo</t>
  </si>
  <si>
    <t>cuchacucha</t>
  </si>
  <si>
    <t>Termperley</t>
  </si>
  <si>
    <t>Luna</t>
  </si>
  <si>
    <t>ayacucho</t>
  </si>
  <si>
    <t>Ituzaingo</t>
  </si>
  <si>
    <t>Tipo</t>
  </si>
  <si>
    <t>TIPO</t>
  </si>
  <si>
    <t>VALOR</t>
  </si>
  <si>
    <t>texto</t>
  </si>
  <si>
    <t>numero</t>
  </si>
  <si>
    <t>fecha</t>
  </si>
  <si>
    <t>hora</t>
  </si>
  <si>
    <t>moneda</t>
  </si>
  <si>
    <t>contabilidad</t>
  </si>
  <si>
    <t>porcentaje</t>
  </si>
  <si>
    <t>COLUMNA</t>
  </si>
  <si>
    <t>FILA</t>
  </si>
  <si>
    <t>CELDA</t>
  </si>
  <si>
    <t>CONJUNTO</t>
  </si>
  <si>
    <t>A1:A10 ; A:A</t>
  </si>
  <si>
    <t>A1:J1 ; 1:1</t>
  </si>
  <si>
    <t>A1; A2; B1; B2</t>
  </si>
  <si>
    <t>A1:j10; A:C ; 1:3</t>
  </si>
  <si>
    <t>RELATIVA</t>
  </si>
  <si>
    <t>ABSOLUTA</t>
  </si>
  <si>
    <t>$A$1:$j$10</t>
  </si>
  <si>
    <t>$A$1; $A$2</t>
  </si>
  <si>
    <t>ARTICULO</t>
  </si>
  <si>
    <t>CANT</t>
  </si>
  <si>
    <t>PRECIO</t>
  </si>
  <si>
    <t>TOTAL</t>
  </si>
  <si>
    <t>ASPIRADORA</t>
  </si>
  <si>
    <t>SECARROPAS</t>
  </si>
  <si>
    <t>AIRE ACOND.</t>
  </si>
  <si>
    <t>LAVARROPAS</t>
  </si>
  <si>
    <t>FORMULAS</t>
  </si>
  <si>
    <t>FUNCIONES</t>
  </si>
  <si>
    <t>SUMA</t>
  </si>
  <si>
    <t>DIVISION</t>
  </si>
  <si>
    <t>RESTA</t>
  </si>
  <si>
    <t>POTENCIA</t>
  </si>
  <si>
    <t>PRODUCTO</t>
  </si>
  <si>
    <t>valor 1</t>
  </si>
  <si>
    <t>valor 2</t>
  </si>
  <si>
    <t>resultado</t>
  </si>
  <si>
    <t>CONTAR</t>
  </si>
  <si>
    <t>RESTO</t>
  </si>
  <si>
    <t>VENTILADOR</t>
  </si>
  <si>
    <t>COD.</t>
  </si>
  <si>
    <t>CLIENTES</t>
  </si>
  <si>
    <t>$A1:$A9 ; $A:$A</t>
  </si>
  <si>
    <t>A$1:J$1; $1:$1</t>
  </si>
  <si>
    <t>RANGOS HOJA DE CALCULO</t>
  </si>
  <si>
    <t>fraccion</t>
  </si>
  <si>
    <t>cientifica</t>
  </si>
  <si>
    <t>DATOS PLANILLA CALCULO</t>
  </si>
  <si>
    <t>VENTAS</t>
  </si>
  <si>
    <t>operación</t>
  </si>
  <si>
    <t>nombre</t>
  </si>
  <si>
    <t>Operación Matematica que toma como referente los valores de las celdas seleccionadas. Debemos utilizar unicamente celdas que contengan numeros, asi como tambien valores validos para operar.</t>
  </si>
  <si>
    <r>
      <t xml:space="preserve">Palabras Reservadas que permiten realizar alguna operación, normalmente permiten utilizar </t>
    </r>
    <r>
      <rPr>
        <b/>
        <sz val="11"/>
        <color theme="1"/>
        <rFont val="Calibri"/>
        <family val="2"/>
        <scheme val="minor"/>
      </rPr>
      <t>RANGOS</t>
    </r>
    <r>
      <rPr>
        <sz val="11"/>
        <color theme="1"/>
        <rFont val="Calibri"/>
        <family val="2"/>
        <scheme val="minor"/>
      </rPr>
      <t xml:space="preserve"> y totalizan los valores de las celdas, pudiendo distinguir entre valores utilizables y no validos</t>
    </r>
  </si>
  <si>
    <t>Sesto</t>
  </si>
  <si>
    <t>le</t>
  </si>
  <si>
    <t>Sanchez</t>
  </si>
  <si>
    <t>Bravo</t>
  </si>
  <si>
    <t>lc</t>
  </si>
  <si>
    <t>Empleado</t>
  </si>
  <si>
    <t>Cristian Damian</t>
  </si>
  <si>
    <t>p</t>
  </si>
  <si>
    <t>Asist.</t>
  </si>
  <si>
    <t>Inasist.</t>
  </si>
  <si>
    <t>CONTAR (RANGO) : cuenta las celdas con numeros</t>
  </si>
  <si>
    <t>CONTAR.BLANCO(RANGO): cuenta las celdas vacias</t>
  </si>
  <si>
    <t>CONTARA(RANGO): cuenta las celdas con contenido</t>
  </si>
  <si>
    <t>PROMEDIO</t>
  </si>
  <si>
    <t>REDONDEAR</t>
  </si>
  <si>
    <t>MODA</t>
  </si>
  <si>
    <t>MEDIANA</t>
  </si>
  <si>
    <t>MIN</t>
  </si>
  <si>
    <t>MAX</t>
  </si>
  <si>
    <t>ESTADISTICAS ASIST.</t>
  </si>
  <si>
    <t>20-35353535-4</t>
  </si>
  <si>
    <t>24-91234121-7</t>
  </si>
  <si>
    <t>29-43123891-4</t>
  </si>
  <si>
    <t>24-56481231-4</t>
  </si>
  <si>
    <t>30-04819292-2</t>
  </si>
  <si>
    <t>20-06812320-6</t>
  </si>
  <si>
    <t>20-16237421-4</t>
  </si>
  <si>
    <t>CUIT</t>
  </si>
  <si>
    <t>VERIF</t>
  </si>
  <si>
    <t>IZQUIERDA(TEXTO; CANTIDAD CARACTERES): extrae la cantidad de caracteres especificada de izquierda a derecha de un texto</t>
  </si>
  <si>
    <t>DERECHA(TEXTO; CANTIDAD CARACTERES): extrae la cantidad de caracteres especificada de derecha a izquierda de un texto</t>
  </si>
  <si>
    <t>ENCONTRAR(TEXTO_BUSCADO; TEXTO): Busca el texto indicado entre comillas y retorna la posicion del mismo, en caso que exista</t>
  </si>
  <si>
    <t>ASIST DIARIAS</t>
  </si>
  <si>
    <t>LARGO(TEXTO): retorna la cantidad total de caracteres dentro del texto especificado</t>
  </si>
  <si>
    <t>2° nombre</t>
  </si>
  <si>
    <t>Tomas Gonzalo</t>
  </si>
  <si>
    <t>Joaquin Daniel</t>
  </si>
  <si>
    <t>Soledad Aimara</t>
  </si>
  <si>
    <t>Camilo Alberto</t>
  </si>
  <si>
    <t>Roberto Julio</t>
  </si>
  <si>
    <t>Nino Antonio</t>
  </si>
  <si>
    <t>EDAD</t>
  </si>
  <si>
    <t>HOY</t>
  </si>
  <si>
    <t>AHORA</t>
  </si>
  <si>
    <t>DIA</t>
  </si>
  <si>
    <t>MES</t>
  </si>
  <si>
    <t>AÑO</t>
  </si>
  <si>
    <t>HORA</t>
  </si>
  <si>
    <t>MINUTO</t>
  </si>
  <si>
    <t>SEGUNDO</t>
  </si>
  <si>
    <t>EXTRAE(TEXTO; P.INICIAL; CANTIDAD): extrae la cantidad de caracteres especificada de un texto a partir de la posicion indicada</t>
  </si>
  <si>
    <t>cochabamba</t>
  </si>
  <si>
    <t>la rioja</t>
  </si>
  <si>
    <t>rio negro</t>
  </si>
  <si>
    <t>Adrogue</t>
  </si>
  <si>
    <t>Banfield</t>
  </si>
  <si>
    <t>Moron</t>
  </si>
  <si>
    <t>TENDENCIA</t>
  </si>
  <si>
    <t>NUM. DOC.</t>
  </si>
  <si>
    <t>long.</t>
  </si>
  <si>
    <t>sep_1</t>
  </si>
  <si>
    <t>sep_2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</si>
</sst>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44" formatCode="_-&quot;$&quot;* #,##0.00_-;\-&quot;$&quot;* #,##0.00_-;_-&quot;$&quot;* &quot;-&quot;??_-;_-@_-"/>
    <numFmt numFmtId="164" formatCode="[$-F400]h:mm:ss\ AM/PM"/>
    <numFmt numFmtId="165" formatCode="&quot;$&quot;#,##0.00"/>
    <numFmt numFmtId="166" formatCode="0.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3B4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  <xf numFmtId="0" fontId="0" fillId="0" borderId="1" xfId="0" applyFont="1" applyFill="1" applyBorder="1"/>
    <xf numFmtId="0" fontId="0" fillId="0" borderId="0" xfId="0" applyAlignment="1"/>
    <xf numFmtId="9" fontId="0" fillId="0" borderId="0" xfId="0" applyNumberFormat="1"/>
    <xf numFmtId="6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44" fontId="0" fillId="0" borderId="1" xfId="0" applyNumberFormat="1" applyBorder="1" applyAlignment="1">
      <alignment horizontal="right"/>
    </xf>
    <xf numFmtId="9" fontId="0" fillId="0" borderId="1" xfId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44" fontId="3" fillId="3" borderId="1" xfId="2" applyFont="1" applyFill="1" applyBorder="1"/>
    <xf numFmtId="44" fontId="0" fillId="0" borderId="1" xfId="2" applyFont="1" applyBorder="1"/>
    <xf numFmtId="44" fontId="0" fillId="0" borderId="0" xfId="2" applyFont="1"/>
    <xf numFmtId="4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3" fillId="3" borderId="1" xfId="0" applyFont="1" applyFill="1" applyBorder="1" applyAlignment="1">
      <alignment horizontal="right" vertical="center" indent="1"/>
    </xf>
    <xf numFmtId="0" fontId="0" fillId="0" borderId="0" xfId="0" applyAlignment="1">
      <alignment horizontal="right" indent="1"/>
    </xf>
    <xf numFmtId="12" fontId="0" fillId="0" borderId="1" xfId="0" applyNumberFormat="1" applyBorder="1" applyAlignment="1">
      <alignment horizontal="right"/>
    </xf>
    <xf numFmtId="11" fontId="0" fillId="0" borderId="1" xfId="0" applyNumberFormat="1" applyBorder="1" applyAlignment="1">
      <alignment horizontal="right"/>
    </xf>
    <xf numFmtId="0" fontId="3" fillId="3" borderId="1" xfId="0" applyFont="1" applyFill="1" applyBorder="1" applyAlignment="1">
      <alignment horizontal="left" vertical="center" indent="3"/>
    </xf>
    <xf numFmtId="0" fontId="0" fillId="0" borderId="0" xfId="0" applyAlignment="1">
      <alignment horizontal="left" indent="3"/>
    </xf>
    <xf numFmtId="0" fontId="0" fillId="0" borderId="7" xfId="0" applyFill="1" applyBorder="1"/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textRotation="90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textRotation="90"/>
    </xf>
    <xf numFmtId="0" fontId="0" fillId="0" borderId="8" xfId="0" applyBorder="1"/>
    <xf numFmtId="0" fontId="0" fillId="0" borderId="8" xfId="0" applyFont="1" applyBorder="1"/>
    <xf numFmtId="0" fontId="0" fillId="4" borderId="1" xfId="0" applyFill="1" applyBorder="1"/>
    <xf numFmtId="0" fontId="0" fillId="4" borderId="8" xfId="0" applyFill="1" applyBorder="1"/>
    <xf numFmtId="16" fontId="3" fillId="5" borderId="1" xfId="0" applyNumberFormat="1" applyFont="1" applyFill="1" applyBorder="1" applyAlignment="1">
      <alignment textRotation="90"/>
    </xf>
    <xf numFmtId="0" fontId="0" fillId="5" borderId="1" xfId="0" applyFill="1" applyBorder="1"/>
    <xf numFmtId="0" fontId="0" fillId="5" borderId="1" xfId="0" applyFont="1" applyFill="1" applyBorder="1"/>
    <xf numFmtId="0" fontId="0" fillId="5" borderId="8" xfId="0" applyFont="1" applyFill="1" applyBorder="1"/>
    <xf numFmtId="0" fontId="0" fillId="5" borderId="8" xfId="0" applyFill="1" applyBorder="1"/>
    <xf numFmtId="0" fontId="3" fillId="6" borderId="1" xfId="0" applyFont="1" applyFill="1" applyBorder="1" applyAlignment="1"/>
    <xf numFmtId="0" fontId="0" fillId="0" borderId="0" xfId="0" applyFill="1"/>
    <xf numFmtId="1" fontId="0" fillId="0" borderId="0" xfId="0" applyNumberFormat="1"/>
    <xf numFmtId="0" fontId="0" fillId="0" borderId="0" xfId="0" applyAlignment="1">
      <alignment horizontal="right" vertical="center"/>
    </xf>
    <xf numFmtId="166" fontId="0" fillId="0" borderId="1" xfId="0" applyNumberFormat="1" applyBorder="1"/>
    <xf numFmtId="2" fontId="0" fillId="0" borderId="1" xfId="0" applyNumberFormat="1" applyBorder="1"/>
    <xf numFmtId="22" fontId="0" fillId="0" borderId="1" xfId="0" applyNumberFormat="1" applyBorder="1"/>
    <xf numFmtId="167" fontId="0" fillId="0" borderId="1" xfId="0" applyNumberFormat="1" applyBorder="1"/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3" fillId="2" borderId="1" xfId="0" applyFont="1" applyFill="1" applyBorder="1" applyAlignment="1">
      <alignment horizontal="right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3B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07A1-3D53-4109-AF4A-DD8C576D2A6D}">
  <sheetPr>
    <tabColor rgb="FF92D050"/>
  </sheetPr>
  <dimension ref="A1:O11"/>
  <sheetViews>
    <sheetView topLeftCell="F1" zoomScale="150" zoomScaleNormal="150" workbookViewId="0">
      <selection activeCell="G10" sqref="G10"/>
    </sheetView>
  </sheetViews>
  <sheetFormatPr baseColWidth="10" defaultRowHeight="15" x14ac:dyDescent="0.25"/>
  <cols>
    <col min="1" max="1" width="8.5703125" style="1" bestFit="1" customWidth="1"/>
    <col min="2" max="2" width="19" customWidth="1"/>
    <col min="3" max="3" width="4.85546875" bestFit="1" customWidth="1"/>
    <col min="4" max="4" width="13.7109375" bestFit="1" customWidth="1"/>
    <col min="5" max="5" width="11" bestFit="1" customWidth="1"/>
    <col min="6" max="6" width="12" bestFit="1" customWidth="1"/>
    <col min="7" max="7" width="11.28515625" bestFit="1" customWidth="1"/>
    <col min="8" max="8" width="9.28515625" bestFit="1" customWidth="1"/>
    <col min="9" max="9" width="2.7109375" customWidth="1"/>
    <col min="10" max="10" width="12" style="32" bestFit="1" customWidth="1"/>
    <col min="11" max="11" width="13.140625" style="28" customWidth="1"/>
    <col min="12" max="12" width="2.7109375" customWidth="1"/>
    <col min="13" max="13" width="10.85546875" bestFit="1" customWidth="1"/>
    <col min="14" max="14" width="14.5703125" bestFit="1" customWidth="1"/>
    <col min="15" max="15" width="14.85546875" bestFit="1" customWidth="1"/>
  </cols>
  <sheetData>
    <row r="1" spans="1:15" x14ac:dyDescent="0.25">
      <c r="A1" s="56" t="s">
        <v>64</v>
      </c>
      <c r="B1" s="57"/>
      <c r="C1" s="57"/>
      <c r="D1" s="57"/>
      <c r="E1" s="57"/>
      <c r="F1" s="57"/>
      <c r="G1" s="57"/>
      <c r="H1" s="57"/>
      <c r="J1" s="56" t="s">
        <v>70</v>
      </c>
      <c r="K1" s="57"/>
      <c r="L1" s="6"/>
      <c r="M1" s="58" t="s">
        <v>67</v>
      </c>
      <c r="N1" s="59"/>
      <c r="O1" s="60"/>
    </row>
    <row r="2" spans="1:15" x14ac:dyDescent="0.25">
      <c r="A2" s="9" t="s">
        <v>0</v>
      </c>
      <c r="B2" s="9" t="s">
        <v>1</v>
      </c>
      <c r="C2" s="9" t="s">
        <v>20</v>
      </c>
      <c r="D2" s="9" t="s">
        <v>103</v>
      </c>
      <c r="E2" s="9" t="s">
        <v>2</v>
      </c>
      <c r="F2" s="9" t="s">
        <v>3</v>
      </c>
      <c r="G2" s="9" t="s">
        <v>4</v>
      </c>
      <c r="H2" s="9" t="s">
        <v>5</v>
      </c>
      <c r="J2" s="31" t="s">
        <v>21</v>
      </c>
      <c r="K2" s="27" t="s">
        <v>22</v>
      </c>
      <c r="M2" s="9" t="s">
        <v>21</v>
      </c>
      <c r="N2" s="9" t="s">
        <v>38</v>
      </c>
      <c r="O2" s="9" t="s">
        <v>39</v>
      </c>
    </row>
    <row r="3" spans="1:15" x14ac:dyDescent="0.25">
      <c r="A3" s="3" t="s">
        <v>6</v>
      </c>
      <c r="B3" s="2" t="s">
        <v>82</v>
      </c>
      <c r="C3" s="2" t="s">
        <v>8</v>
      </c>
      <c r="D3" s="2" t="s">
        <v>96</v>
      </c>
      <c r="E3" s="4">
        <v>33346</v>
      </c>
      <c r="F3" s="2" t="s">
        <v>9</v>
      </c>
      <c r="G3" s="2" t="s">
        <v>10</v>
      </c>
      <c r="H3" s="2">
        <v>12345678</v>
      </c>
      <c r="J3" s="10" t="s">
        <v>23</v>
      </c>
      <c r="K3" s="10" t="s">
        <v>7</v>
      </c>
      <c r="L3" s="6"/>
      <c r="M3" s="19" t="s">
        <v>30</v>
      </c>
      <c r="N3" s="18" t="s">
        <v>34</v>
      </c>
      <c r="O3" s="18" t="s">
        <v>65</v>
      </c>
    </row>
    <row r="4" spans="1:15" x14ac:dyDescent="0.25">
      <c r="A4" s="3" t="s">
        <v>11</v>
      </c>
      <c r="B4" s="2" t="s">
        <v>111</v>
      </c>
      <c r="C4" s="2" t="s">
        <v>12</v>
      </c>
      <c r="D4" s="2" t="s">
        <v>97</v>
      </c>
      <c r="E4" s="4">
        <v>25626</v>
      </c>
      <c r="F4" s="2" t="s">
        <v>9</v>
      </c>
      <c r="G4" s="2" t="s">
        <v>13</v>
      </c>
      <c r="H4" s="2">
        <v>9430211</v>
      </c>
      <c r="J4" s="10" t="s">
        <v>24</v>
      </c>
      <c r="K4" s="11">
        <v>16777216</v>
      </c>
      <c r="L4" s="6"/>
      <c r="M4" s="19" t="s">
        <v>31</v>
      </c>
      <c r="N4" s="18" t="s">
        <v>35</v>
      </c>
      <c r="O4" s="18" t="s">
        <v>66</v>
      </c>
    </row>
    <row r="5" spans="1:15" x14ac:dyDescent="0.25">
      <c r="A5" s="3" t="s">
        <v>14</v>
      </c>
      <c r="B5" s="2" t="s">
        <v>112</v>
      </c>
      <c r="C5" s="2" t="s">
        <v>8</v>
      </c>
      <c r="D5" s="2" t="s">
        <v>98</v>
      </c>
      <c r="E5" s="4">
        <v>34982</v>
      </c>
      <c r="F5" s="2" t="s">
        <v>15</v>
      </c>
      <c r="G5" s="2" t="s">
        <v>16</v>
      </c>
      <c r="H5" s="2">
        <v>14623894</v>
      </c>
      <c r="J5" s="10" t="s">
        <v>25</v>
      </c>
      <c r="K5" s="12">
        <v>33346</v>
      </c>
      <c r="L5" s="6"/>
      <c r="M5" s="19" t="s">
        <v>32</v>
      </c>
      <c r="N5" s="18" t="s">
        <v>36</v>
      </c>
      <c r="O5" s="18" t="s">
        <v>41</v>
      </c>
    </row>
    <row r="6" spans="1:15" x14ac:dyDescent="0.25">
      <c r="A6" s="5" t="s">
        <v>17</v>
      </c>
      <c r="B6" s="2" t="s">
        <v>113</v>
      </c>
      <c r="C6" s="2" t="s">
        <v>8</v>
      </c>
      <c r="D6" s="2" t="s">
        <v>99</v>
      </c>
      <c r="E6" s="4">
        <v>36502</v>
      </c>
      <c r="F6" s="2" t="s">
        <v>18</v>
      </c>
      <c r="G6" s="2" t="s">
        <v>19</v>
      </c>
      <c r="H6" s="2">
        <v>19273491</v>
      </c>
      <c r="J6" s="10" t="s">
        <v>26</v>
      </c>
      <c r="K6" s="13">
        <v>0.86111111111111116</v>
      </c>
      <c r="L6" s="6"/>
      <c r="M6" s="19" t="s">
        <v>33</v>
      </c>
      <c r="N6" s="18" t="s">
        <v>37</v>
      </c>
      <c r="O6" s="18" t="s">
        <v>40</v>
      </c>
    </row>
    <row r="7" spans="1:15" x14ac:dyDescent="0.25">
      <c r="A7" s="5" t="s">
        <v>76</v>
      </c>
      <c r="B7" s="2" t="s">
        <v>114</v>
      </c>
      <c r="C7" s="2" t="s">
        <v>77</v>
      </c>
      <c r="D7" s="2" t="s">
        <v>100</v>
      </c>
      <c r="E7" s="4">
        <v>22224</v>
      </c>
      <c r="F7" s="2" t="s">
        <v>127</v>
      </c>
      <c r="G7" s="2" t="s">
        <v>130</v>
      </c>
      <c r="H7" s="2">
        <v>43921042</v>
      </c>
      <c r="J7" s="10" t="s">
        <v>27</v>
      </c>
      <c r="K7" s="14">
        <v>65536</v>
      </c>
      <c r="L7" s="8"/>
    </row>
    <row r="8" spans="1:15" x14ac:dyDescent="0.25">
      <c r="A8" s="5" t="s">
        <v>78</v>
      </c>
      <c r="B8" s="2" t="s">
        <v>115</v>
      </c>
      <c r="C8" s="2" t="s">
        <v>8</v>
      </c>
      <c r="D8" s="2" t="s">
        <v>101</v>
      </c>
      <c r="E8" s="4">
        <v>23887</v>
      </c>
      <c r="F8" s="2" t="s">
        <v>128</v>
      </c>
      <c r="G8" s="2" t="s">
        <v>131</v>
      </c>
      <c r="H8" s="2">
        <v>19823413</v>
      </c>
      <c r="J8" s="10" t="s">
        <v>28</v>
      </c>
      <c r="K8" s="15">
        <v>65536</v>
      </c>
      <c r="O8" s="17"/>
    </row>
    <row r="9" spans="1:15" x14ac:dyDescent="0.25">
      <c r="A9" s="3" t="s">
        <v>79</v>
      </c>
      <c r="B9" s="2" t="s">
        <v>116</v>
      </c>
      <c r="C9" s="2" t="s">
        <v>80</v>
      </c>
      <c r="D9" s="33" t="s">
        <v>102</v>
      </c>
      <c r="E9" s="4">
        <v>29635</v>
      </c>
      <c r="F9" s="2" t="s">
        <v>129</v>
      </c>
      <c r="G9" s="2" t="s">
        <v>132</v>
      </c>
      <c r="H9" s="2">
        <v>10941234</v>
      </c>
      <c r="J9" s="10" t="s">
        <v>29</v>
      </c>
      <c r="K9" s="16">
        <v>0.2</v>
      </c>
      <c r="L9" s="7"/>
    </row>
    <row r="10" spans="1:15" x14ac:dyDescent="0.25">
      <c r="A10" s="3"/>
      <c r="B10" s="2"/>
      <c r="C10" s="2"/>
      <c r="D10" s="2"/>
      <c r="E10" s="2"/>
      <c r="F10" s="2"/>
      <c r="G10" s="2"/>
      <c r="H10" s="2"/>
      <c r="J10" s="26" t="s">
        <v>68</v>
      </c>
      <c r="K10" s="29">
        <v>3.25</v>
      </c>
    </row>
    <row r="11" spans="1:15" x14ac:dyDescent="0.25">
      <c r="A11" s="3"/>
      <c r="B11" s="2"/>
      <c r="C11" s="2"/>
      <c r="D11" s="2"/>
      <c r="E11" s="2"/>
      <c r="F11" s="2"/>
      <c r="G11" s="2"/>
      <c r="H11" s="2"/>
      <c r="J11" s="26" t="s">
        <v>69</v>
      </c>
      <c r="K11" s="30">
        <v>65536</v>
      </c>
    </row>
  </sheetData>
  <mergeCells count="3">
    <mergeCell ref="J1:K1"/>
    <mergeCell ref="M1:O1"/>
    <mergeCell ref="A1:H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92A9-9843-418B-B9E0-37B5938FBA83}">
  <sheetPr>
    <tabColor theme="4"/>
  </sheetPr>
  <dimension ref="A1:O14"/>
  <sheetViews>
    <sheetView zoomScale="150" zoomScaleNormal="150" workbookViewId="0">
      <selection activeCell="D11" sqref="D11"/>
    </sheetView>
  </sheetViews>
  <sheetFormatPr baseColWidth="10" defaultRowHeight="15" x14ac:dyDescent="0.25"/>
  <cols>
    <col min="1" max="1" width="5.42578125" bestFit="1" customWidth="1"/>
    <col min="2" max="2" width="12.85546875" bestFit="1" customWidth="1"/>
    <col min="3" max="3" width="5.85546875" bestFit="1" customWidth="1"/>
    <col min="4" max="4" width="13" style="23" customWidth="1"/>
    <col min="5" max="5" width="13.7109375" customWidth="1"/>
    <col min="6" max="6" width="2.7109375" customWidth="1"/>
    <col min="7" max="7" width="10.85546875" bestFit="1" customWidth="1"/>
    <col min="8" max="9" width="6.85546875" bestFit="1" customWidth="1"/>
    <col min="10" max="10" width="9.42578125" bestFit="1" customWidth="1"/>
    <col min="11" max="11" width="2.5703125" customWidth="1"/>
    <col min="12" max="12" width="10.85546875" bestFit="1" customWidth="1"/>
    <col min="13" max="14" width="6.85546875" bestFit="1" customWidth="1"/>
    <col min="15" max="15" width="9.42578125" bestFit="1" customWidth="1"/>
  </cols>
  <sheetData>
    <row r="1" spans="1:15" x14ac:dyDescent="0.25">
      <c r="A1" s="61" t="s">
        <v>71</v>
      </c>
      <c r="B1" s="61"/>
      <c r="C1" s="61"/>
      <c r="D1" s="61"/>
      <c r="E1" s="61"/>
      <c r="G1" s="61" t="s">
        <v>50</v>
      </c>
      <c r="H1" s="61"/>
      <c r="I1" s="61"/>
      <c r="J1" s="61"/>
      <c r="L1" s="61" t="s">
        <v>51</v>
      </c>
      <c r="M1" s="61"/>
      <c r="N1" s="61"/>
      <c r="O1" s="61"/>
    </row>
    <row r="2" spans="1:15" x14ac:dyDescent="0.25">
      <c r="A2" s="20" t="s">
        <v>63</v>
      </c>
      <c r="B2" s="20" t="s">
        <v>42</v>
      </c>
      <c r="C2" s="20" t="s">
        <v>43</v>
      </c>
      <c r="D2" s="21" t="s">
        <v>44</v>
      </c>
      <c r="E2" s="20" t="s">
        <v>45</v>
      </c>
      <c r="G2" s="20" t="s">
        <v>72</v>
      </c>
      <c r="H2" s="20" t="s">
        <v>57</v>
      </c>
      <c r="I2" s="20" t="s">
        <v>58</v>
      </c>
      <c r="J2" s="20" t="s">
        <v>59</v>
      </c>
      <c r="L2" s="20" t="s">
        <v>73</v>
      </c>
      <c r="M2" s="20" t="s">
        <v>57</v>
      </c>
      <c r="N2" s="20" t="s">
        <v>58</v>
      </c>
      <c r="O2" s="20" t="s">
        <v>59</v>
      </c>
    </row>
    <row r="3" spans="1:15" x14ac:dyDescent="0.25">
      <c r="A3" s="2">
        <v>1234</v>
      </c>
      <c r="B3" s="2" t="s">
        <v>46</v>
      </c>
      <c r="C3" s="2">
        <v>2</v>
      </c>
      <c r="D3" s="22">
        <v>25000</v>
      </c>
      <c r="E3" s="24">
        <f>cant*precio</f>
        <v>50000</v>
      </c>
      <c r="G3" s="2" t="s">
        <v>52</v>
      </c>
      <c r="H3" s="2">
        <v>5</v>
      </c>
      <c r="I3" s="2">
        <v>3</v>
      </c>
      <c r="J3" s="2">
        <f>H3+I3</f>
        <v>8</v>
      </c>
      <c r="L3" s="2" t="s">
        <v>52</v>
      </c>
      <c r="M3" s="2">
        <v>5</v>
      </c>
      <c r="N3" s="2">
        <v>3</v>
      </c>
      <c r="O3" s="2">
        <f>SUM(L3:N3)</f>
        <v>8</v>
      </c>
    </row>
    <row r="4" spans="1:15" x14ac:dyDescent="0.25">
      <c r="A4" s="2">
        <v>3241</v>
      </c>
      <c r="B4" s="2" t="s">
        <v>47</v>
      </c>
      <c r="C4" s="2">
        <v>5</v>
      </c>
      <c r="D4" s="22">
        <v>6500</v>
      </c>
      <c r="E4" s="24">
        <f>cant*precio</f>
        <v>32500</v>
      </c>
      <c r="G4" s="2" t="s">
        <v>54</v>
      </c>
      <c r="H4" s="2">
        <v>5</v>
      </c>
      <c r="I4" s="2">
        <v>3</v>
      </c>
      <c r="J4" s="2">
        <f>H4-I4</f>
        <v>2</v>
      </c>
      <c r="L4" s="2" t="s">
        <v>60</v>
      </c>
      <c r="M4" s="2">
        <v>5</v>
      </c>
      <c r="N4" s="2">
        <v>3</v>
      </c>
      <c r="O4" s="2">
        <f>COUNT(L4:N4)</f>
        <v>2</v>
      </c>
    </row>
    <row r="5" spans="1:15" x14ac:dyDescent="0.25">
      <c r="A5" s="2">
        <v>2154</v>
      </c>
      <c r="B5" s="2" t="s">
        <v>48</v>
      </c>
      <c r="C5" s="2">
        <v>2</v>
      </c>
      <c r="D5" s="22">
        <v>56000</v>
      </c>
      <c r="E5" s="24">
        <f>cant*precio</f>
        <v>112000</v>
      </c>
      <c r="G5" s="2" t="s">
        <v>56</v>
      </c>
      <c r="H5" s="2">
        <v>5</v>
      </c>
      <c r="I5" s="2">
        <v>3</v>
      </c>
      <c r="J5" s="2">
        <f>H5*I5</f>
        <v>15</v>
      </c>
      <c r="L5" s="2" t="s">
        <v>56</v>
      </c>
      <c r="M5" s="2">
        <v>5</v>
      </c>
      <c r="N5" s="2">
        <v>3</v>
      </c>
      <c r="O5" s="2">
        <f>PRODUCT(L5:N5)</f>
        <v>15</v>
      </c>
    </row>
    <row r="6" spans="1:15" x14ac:dyDescent="0.25">
      <c r="A6" s="2">
        <v>2143</v>
      </c>
      <c r="B6" s="2" t="s">
        <v>49</v>
      </c>
      <c r="C6" s="2">
        <v>3</v>
      </c>
      <c r="D6" s="22">
        <v>32000</v>
      </c>
      <c r="E6" s="24">
        <f>cant*precio</f>
        <v>96000</v>
      </c>
      <c r="G6" s="2" t="s">
        <v>53</v>
      </c>
      <c r="H6" s="2">
        <v>5</v>
      </c>
      <c r="I6" s="2">
        <v>3</v>
      </c>
      <c r="J6" s="2">
        <f>H6/I6</f>
        <v>1.6666666666666667</v>
      </c>
      <c r="L6" s="2" t="s">
        <v>61</v>
      </c>
      <c r="M6" s="2">
        <v>5</v>
      </c>
      <c r="N6" s="2">
        <v>3</v>
      </c>
      <c r="O6" s="2">
        <f>MOD(M6,N6)</f>
        <v>2</v>
      </c>
    </row>
    <row r="7" spans="1:15" x14ac:dyDescent="0.25">
      <c r="A7" s="25">
        <v>5421</v>
      </c>
      <c r="B7" s="25" t="s">
        <v>62</v>
      </c>
      <c r="C7" s="25">
        <v>2</v>
      </c>
      <c r="D7" s="22">
        <v>5000</v>
      </c>
      <c r="E7" s="24">
        <f>cant*precio</f>
        <v>10000</v>
      </c>
      <c r="G7" s="2" t="s">
        <v>55</v>
      </c>
      <c r="H7" s="2">
        <v>5</v>
      </c>
      <c r="I7" s="2">
        <v>3</v>
      </c>
      <c r="J7" s="2">
        <f>H7^I7</f>
        <v>125</v>
      </c>
      <c r="L7" s="2" t="s">
        <v>55</v>
      </c>
      <c r="M7" s="2">
        <v>5</v>
      </c>
      <c r="N7" s="2">
        <v>3</v>
      </c>
      <c r="O7" s="2">
        <f>POWER(M7,N7)</f>
        <v>125</v>
      </c>
    </row>
    <row r="8" spans="1:15" ht="15" customHeight="1" x14ac:dyDescent="0.25">
      <c r="G8" s="62" t="s">
        <v>74</v>
      </c>
      <c r="H8" s="62"/>
      <c r="I8" s="62"/>
      <c r="J8" s="62"/>
      <c r="L8" s="63" t="s">
        <v>75</v>
      </c>
      <c r="M8" s="63"/>
      <c r="N8" s="63"/>
      <c r="O8" s="63"/>
    </row>
    <row r="9" spans="1:15" x14ac:dyDescent="0.25">
      <c r="G9" s="62"/>
      <c r="H9" s="62"/>
      <c r="I9" s="62"/>
      <c r="J9" s="62"/>
      <c r="L9" s="63"/>
      <c r="M9" s="63"/>
      <c r="N9" s="63"/>
      <c r="O9" s="63"/>
    </row>
    <row r="10" spans="1:15" x14ac:dyDescent="0.25">
      <c r="G10" s="62"/>
      <c r="H10" s="62"/>
      <c r="I10" s="62"/>
      <c r="J10" s="62"/>
      <c r="L10" s="63"/>
      <c r="M10" s="63"/>
      <c r="N10" s="63"/>
      <c r="O10" s="63"/>
    </row>
    <row r="11" spans="1:15" x14ac:dyDescent="0.25">
      <c r="G11" s="62"/>
      <c r="H11" s="62"/>
      <c r="I11" s="62"/>
      <c r="J11" s="62"/>
      <c r="L11" s="63"/>
      <c r="M11" s="63"/>
      <c r="N11" s="63"/>
      <c r="O11" s="63"/>
    </row>
    <row r="12" spans="1:15" x14ac:dyDescent="0.25">
      <c r="G12" s="62"/>
      <c r="H12" s="62"/>
      <c r="I12" s="62"/>
      <c r="J12" s="62"/>
      <c r="L12" s="63"/>
      <c r="M12" s="63"/>
      <c r="N12" s="63"/>
      <c r="O12" s="63"/>
    </row>
    <row r="13" spans="1:15" x14ac:dyDescent="0.25">
      <c r="G13" s="62"/>
      <c r="H13" s="62"/>
      <c r="I13" s="62"/>
      <c r="J13" s="62"/>
      <c r="L13" s="63"/>
      <c r="M13" s="63"/>
      <c r="N13" s="63"/>
      <c r="O13" s="63"/>
    </row>
    <row r="14" spans="1:15" x14ac:dyDescent="0.25">
      <c r="G14" s="62"/>
      <c r="H14" s="62"/>
      <c r="I14" s="62"/>
      <c r="J14" s="62"/>
      <c r="L14" s="63"/>
      <c r="M14" s="63"/>
      <c r="N14" s="63"/>
      <c r="O14" s="63"/>
    </row>
  </sheetData>
  <mergeCells count="5">
    <mergeCell ref="A1:E1"/>
    <mergeCell ref="L1:O1"/>
    <mergeCell ref="G1:J1"/>
    <mergeCell ref="G8:J14"/>
    <mergeCell ref="L8:O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FDB7-88AC-43F8-B859-2745D932DEBA}">
  <dimension ref="A1:AM13"/>
  <sheetViews>
    <sheetView zoomScale="160" zoomScaleNormal="160" workbookViewId="0">
      <pane xSplit="1" ySplit="1" topLeftCell="AE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5.7109375" style="49" bestFit="1" customWidth="1"/>
    <col min="2" max="32" width="3.7109375" style="49" bestFit="1" customWidth="1"/>
    <col min="33" max="34" width="3.7109375" bestFit="1" customWidth="1"/>
    <col min="35" max="35" width="3.7109375" customWidth="1"/>
    <col min="36" max="36" width="12" bestFit="1" customWidth="1"/>
    <col min="37" max="37" width="7.85546875" bestFit="1" customWidth="1"/>
    <col min="38" max="38" width="7.5703125" bestFit="1" customWidth="1"/>
    <col min="39" max="39" width="3" bestFit="1" customWidth="1"/>
  </cols>
  <sheetData>
    <row r="1" spans="1:39" ht="38.25" x14ac:dyDescent="0.25">
      <c r="A1" s="35" t="s">
        <v>81</v>
      </c>
      <c r="B1" s="43">
        <v>44197</v>
      </c>
      <c r="C1" s="36">
        <v>44198</v>
      </c>
      <c r="D1" s="43">
        <v>44199</v>
      </c>
      <c r="E1" s="36">
        <v>44200</v>
      </c>
      <c r="F1" s="36">
        <v>44201</v>
      </c>
      <c r="G1" s="36">
        <v>44202</v>
      </c>
      <c r="H1" s="36">
        <v>44203</v>
      </c>
      <c r="I1" s="36">
        <v>44204</v>
      </c>
      <c r="J1" s="36">
        <v>44205</v>
      </c>
      <c r="K1" s="43">
        <v>44206</v>
      </c>
      <c r="L1" s="36">
        <v>44207</v>
      </c>
      <c r="M1" s="36">
        <v>44208</v>
      </c>
      <c r="N1" s="36">
        <v>44209</v>
      </c>
      <c r="O1" s="36">
        <v>44210</v>
      </c>
      <c r="P1" s="36">
        <v>44211</v>
      </c>
      <c r="Q1" s="36">
        <v>44212</v>
      </c>
      <c r="R1" s="43">
        <v>44213</v>
      </c>
      <c r="S1" s="36">
        <v>44214</v>
      </c>
      <c r="T1" s="36">
        <v>44215</v>
      </c>
      <c r="U1" s="36">
        <v>44216</v>
      </c>
      <c r="V1" s="36">
        <v>44217</v>
      </c>
      <c r="W1" s="36">
        <v>44218</v>
      </c>
      <c r="X1" s="36">
        <v>44219</v>
      </c>
      <c r="Y1" s="43">
        <v>44220</v>
      </c>
      <c r="Z1" s="36">
        <v>44221</v>
      </c>
      <c r="AA1" s="36">
        <v>44222</v>
      </c>
      <c r="AB1" s="36">
        <v>44223</v>
      </c>
      <c r="AC1" s="36">
        <v>44224</v>
      </c>
      <c r="AD1" s="36">
        <v>44225</v>
      </c>
      <c r="AE1" s="36">
        <v>44226</v>
      </c>
      <c r="AF1" s="43">
        <v>44227</v>
      </c>
      <c r="AG1" s="38" t="s">
        <v>84</v>
      </c>
      <c r="AH1" s="38" t="s">
        <v>85</v>
      </c>
    </row>
    <row r="2" spans="1:39" x14ac:dyDescent="0.25">
      <c r="A2" s="37" t="str">
        <f>CONCATENATE(CLIENTES!$B3," ",CLIENTES!$A3)</f>
        <v>Cristian Damian Racedo</v>
      </c>
      <c r="B2" s="44"/>
      <c r="C2" s="2"/>
      <c r="D2" s="44"/>
      <c r="E2" s="2" t="s">
        <v>83</v>
      </c>
      <c r="F2" s="2"/>
      <c r="G2" s="2" t="s">
        <v>83</v>
      </c>
      <c r="H2" s="2" t="s">
        <v>83</v>
      </c>
      <c r="I2" s="2"/>
      <c r="J2" s="2" t="s">
        <v>83</v>
      </c>
      <c r="K2" s="44"/>
      <c r="L2" s="2" t="s">
        <v>83</v>
      </c>
      <c r="M2" s="2"/>
      <c r="N2" s="2" t="s">
        <v>83</v>
      </c>
      <c r="O2" s="2" t="s">
        <v>83</v>
      </c>
      <c r="P2" s="2"/>
      <c r="Q2" s="2" t="s">
        <v>83</v>
      </c>
      <c r="R2" s="44"/>
      <c r="S2" s="2"/>
      <c r="T2" s="2" t="s">
        <v>83</v>
      </c>
      <c r="U2" s="2" t="s">
        <v>83</v>
      </c>
      <c r="V2" s="2"/>
      <c r="W2" s="2" t="s">
        <v>83</v>
      </c>
      <c r="X2" s="2" t="s">
        <v>83</v>
      </c>
      <c r="Y2" s="44"/>
      <c r="Z2" s="2" t="s">
        <v>83</v>
      </c>
      <c r="AA2" s="2" t="s">
        <v>83</v>
      </c>
      <c r="AB2" s="2" t="s">
        <v>83</v>
      </c>
      <c r="AC2" s="2"/>
      <c r="AD2" s="2" t="s">
        <v>83</v>
      </c>
      <c r="AE2" s="2" t="s">
        <v>83</v>
      </c>
      <c r="AF2" s="44"/>
      <c r="AG2" s="41">
        <f t="shared" ref="AG2:AG8" si="0">COUNTA($B2:$AF2)</f>
        <v>17</v>
      </c>
      <c r="AH2" s="41">
        <f t="shared" ref="AH2:AH8" si="1">COUNTBLANK($B2:$AF2)</f>
        <v>14</v>
      </c>
      <c r="AJ2" s="58" t="s">
        <v>95</v>
      </c>
      <c r="AK2" s="60"/>
    </row>
    <row r="3" spans="1:39" x14ac:dyDescent="0.25">
      <c r="A3" s="37" t="str">
        <f>CONCATENATE(CLIENTES!$B4," ",CLIENTES!$A4)</f>
        <v>Tomas Gonzalo Alvarez</v>
      </c>
      <c r="B3" s="44"/>
      <c r="C3" s="2"/>
      <c r="D3" s="45"/>
      <c r="E3" s="2" t="s">
        <v>83</v>
      </c>
      <c r="F3" s="2"/>
      <c r="G3" s="2"/>
      <c r="H3" s="2"/>
      <c r="I3" s="2"/>
      <c r="J3" s="3"/>
      <c r="K3" s="44"/>
      <c r="L3" s="2"/>
      <c r="M3" s="2"/>
      <c r="N3" s="3"/>
      <c r="O3" s="2" t="s">
        <v>83</v>
      </c>
      <c r="P3" s="2" t="s">
        <v>83</v>
      </c>
      <c r="Q3" s="2" t="s">
        <v>83</v>
      </c>
      <c r="R3" s="44"/>
      <c r="S3" s="2" t="s">
        <v>83</v>
      </c>
      <c r="T3" s="3"/>
      <c r="U3" s="2" t="s">
        <v>83</v>
      </c>
      <c r="V3" s="2"/>
      <c r="W3" s="2"/>
      <c r="X3" s="2" t="s">
        <v>83</v>
      </c>
      <c r="Y3" s="44"/>
      <c r="Z3" s="3"/>
      <c r="AA3" s="2" t="s">
        <v>83</v>
      </c>
      <c r="AB3" s="2"/>
      <c r="AC3" s="2"/>
      <c r="AD3" s="3"/>
      <c r="AE3" s="2" t="s">
        <v>83</v>
      </c>
      <c r="AF3" s="44"/>
      <c r="AG3" s="41">
        <f t="shared" si="0"/>
        <v>9</v>
      </c>
      <c r="AH3" s="41">
        <f t="shared" si="1"/>
        <v>22</v>
      </c>
      <c r="AJ3" s="66" t="s">
        <v>93</v>
      </c>
      <c r="AK3" s="2">
        <f>MIN(AG2:AG8)</f>
        <v>9</v>
      </c>
    </row>
    <row r="4" spans="1:39" x14ac:dyDescent="0.25">
      <c r="A4" s="37" t="str">
        <f>CONCATENATE(CLIENTES!$B5," ",CLIENTES!$A5)</f>
        <v>Joaquin Daniel Carballo</v>
      </c>
      <c r="B4" s="44"/>
      <c r="C4" s="2" t="s">
        <v>83</v>
      </c>
      <c r="D4" s="45"/>
      <c r="E4" s="2"/>
      <c r="F4" s="2"/>
      <c r="G4" s="2" t="s">
        <v>83</v>
      </c>
      <c r="H4" s="2" t="s">
        <v>83</v>
      </c>
      <c r="I4" s="2" t="s">
        <v>83</v>
      </c>
      <c r="J4" s="3" t="s">
        <v>83</v>
      </c>
      <c r="K4" s="44"/>
      <c r="L4" s="2" t="s">
        <v>83</v>
      </c>
      <c r="M4" s="2" t="s">
        <v>83</v>
      </c>
      <c r="N4" s="3" t="s">
        <v>83</v>
      </c>
      <c r="O4" s="2"/>
      <c r="P4" s="2"/>
      <c r="Q4" s="2" t="s">
        <v>83</v>
      </c>
      <c r="R4" s="44"/>
      <c r="S4" s="2" t="s">
        <v>83</v>
      </c>
      <c r="T4" s="3" t="s">
        <v>83</v>
      </c>
      <c r="U4" s="2"/>
      <c r="V4" s="2"/>
      <c r="W4" s="2" t="s">
        <v>83</v>
      </c>
      <c r="X4" s="2" t="s">
        <v>83</v>
      </c>
      <c r="Y4" s="44"/>
      <c r="Z4" s="3" t="s">
        <v>83</v>
      </c>
      <c r="AA4" s="2"/>
      <c r="AB4" s="2" t="s">
        <v>83</v>
      </c>
      <c r="AC4" s="2" t="s">
        <v>83</v>
      </c>
      <c r="AD4" s="3"/>
      <c r="AE4" s="2"/>
      <c r="AF4" s="44"/>
      <c r="AG4" s="41">
        <f t="shared" si="0"/>
        <v>16</v>
      </c>
      <c r="AH4" s="41">
        <f t="shared" si="1"/>
        <v>15</v>
      </c>
      <c r="AJ4" s="65" t="s">
        <v>94</v>
      </c>
      <c r="AK4" s="2">
        <f>MAX(AG2:AG8)</f>
        <v>18</v>
      </c>
    </row>
    <row r="5" spans="1:39" x14ac:dyDescent="0.25">
      <c r="A5" s="37" t="str">
        <f>CONCATENATE(CLIENTES!$B6," ",CLIENTES!$A6)</f>
        <v>Soledad Aimara Luna</v>
      </c>
      <c r="B5" s="44"/>
      <c r="C5" s="2" t="s">
        <v>83</v>
      </c>
      <c r="D5" s="45"/>
      <c r="E5" s="2"/>
      <c r="F5" s="2" t="s">
        <v>83</v>
      </c>
      <c r="G5" s="2"/>
      <c r="H5" s="2" t="s">
        <v>83</v>
      </c>
      <c r="I5" s="2" t="s">
        <v>83</v>
      </c>
      <c r="J5" s="5" t="s">
        <v>83</v>
      </c>
      <c r="K5" s="44"/>
      <c r="L5" s="2"/>
      <c r="M5" s="2" t="s">
        <v>83</v>
      </c>
      <c r="N5" s="5"/>
      <c r="O5" s="2"/>
      <c r="P5" s="2" t="s">
        <v>83</v>
      </c>
      <c r="Q5" s="2"/>
      <c r="R5" s="44"/>
      <c r="S5" s="2" t="s">
        <v>83</v>
      </c>
      <c r="T5" s="5" t="s">
        <v>83</v>
      </c>
      <c r="U5" s="2"/>
      <c r="V5" s="2" t="s">
        <v>83</v>
      </c>
      <c r="W5" s="2"/>
      <c r="X5" s="2" t="s">
        <v>83</v>
      </c>
      <c r="Y5" s="44"/>
      <c r="Z5" s="5"/>
      <c r="AA5" s="2"/>
      <c r="AB5" s="2"/>
      <c r="AC5" s="2" t="s">
        <v>83</v>
      </c>
      <c r="AD5" s="5"/>
      <c r="AE5" s="2"/>
      <c r="AF5" s="44"/>
      <c r="AG5" s="41">
        <f t="shared" si="0"/>
        <v>12</v>
      </c>
      <c r="AH5" s="41">
        <f t="shared" si="1"/>
        <v>19</v>
      </c>
      <c r="AJ5" s="65" t="s">
        <v>89</v>
      </c>
      <c r="AK5" s="52">
        <f>AVERAGE(AG2:AG8)</f>
        <v>14.428571428571429</v>
      </c>
      <c r="AL5" s="51"/>
      <c r="AM5" s="50"/>
    </row>
    <row r="6" spans="1:39" x14ac:dyDescent="0.25">
      <c r="A6" s="37" t="str">
        <f>CONCATENATE(CLIENTES!$B7," ",CLIENTES!$A7)</f>
        <v>Camilo Alberto Sesto</v>
      </c>
      <c r="B6" s="44"/>
      <c r="C6" s="2"/>
      <c r="D6" s="45"/>
      <c r="E6" s="2" t="s">
        <v>83</v>
      </c>
      <c r="F6" s="2"/>
      <c r="G6" s="2" t="s">
        <v>83</v>
      </c>
      <c r="H6" s="2" t="s">
        <v>83</v>
      </c>
      <c r="I6" s="2"/>
      <c r="J6" s="5" t="s">
        <v>83</v>
      </c>
      <c r="K6" s="44"/>
      <c r="L6" s="2" t="s">
        <v>83</v>
      </c>
      <c r="M6" s="2"/>
      <c r="N6" s="5" t="s">
        <v>83</v>
      </c>
      <c r="O6" s="2" t="s">
        <v>83</v>
      </c>
      <c r="P6" s="2"/>
      <c r="Q6" s="2" t="s">
        <v>83</v>
      </c>
      <c r="R6" s="44"/>
      <c r="S6" s="2"/>
      <c r="T6" s="5" t="s">
        <v>83</v>
      </c>
      <c r="U6" s="2" t="s">
        <v>83</v>
      </c>
      <c r="V6" s="2"/>
      <c r="W6" s="2" t="s">
        <v>83</v>
      </c>
      <c r="X6" s="2" t="s">
        <v>83</v>
      </c>
      <c r="Y6" s="44"/>
      <c r="Z6" s="5" t="s">
        <v>83</v>
      </c>
      <c r="AA6" s="2" t="s">
        <v>83</v>
      </c>
      <c r="AB6" s="2" t="s">
        <v>83</v>
      </c>
      <c r="AC6" s="2"/>
      <c r="AD6" s="5" t="s">
        <v>83</v>
      </c>
      <c r="AE6" s="2" t="s">
        <v>83</v>
      </c>
      <c r="AF6" s="44"/>
      <c r="AG6" s="41">
        <f t="shared" si="0"/>
        <v>17</v>
      </c>
      <c r="AH6" s="41">
        <f t="shared" si="1"/>
        <v>14</v>
      </c>
      <c r="AJ6" s="65" t="s">
        <v>90</v>
      </c>
      <c r="AK6" s="53">
        <f>ROUND(AK5,2)</f>
        <v>14.43</v>
      </c>
      <c r="AL6" s="51"/>
      <c r="AM6" s="50"/>
    </row>
    <row r="7" spans="1:39" x14ac:dyDescent="0.25">
      <c r="A7" s="37" t="str">
        <f>CONCATENATE(CLIENTES!$B8," ",CLIENTES!$A8)</f>
        <v>Roberto Julio Sanchez</v>
      </c>
      <c r="B7" s="44"/>
      <c r="C7" s="2"/>
      <c r="D7" s="45"/>
      <c r="E7" s="2"/>
      <c r="F7" s="2" t="s">
        <v>83</v>
      </c>
      <c r="G7" s="2"/>
      <c r="H7" s="2" t="s">
        <v>83</v>
      </c>
      <c r="I7" s="2"/>
      <c r="J7" s="5" t="s">
        <v>83</v>
      </c>
      <c r="K7" s="44"/>
      <c r="L7" s="2" t="s">
        <v>83</v>
      </c>
      <c r="M7" s="2"/>
      <c r="N7" s="5" t="s">
        <v>83</v>
      </c>
      <c r="O7" s="2"/>
      <c r="P7" s="2" t="s">
        <v>83</v>
      </c>
      <c r="Q7" s="2"/>
      <c r="R7" s="44"/>
      <c r="S7" s="2"/>
      <c r="T7" s="5" t="s">
        <v>83</v>
      </c>
      <c r="U7" s="2"/>
      <c r="V7" s="2" t="s">
        <v>83</v>
      </c>
      <c r="W7" s="2"/>
      <c r="X7" s="2" t="s">
        <v>83</v>
      </c>
      <c r="Y7" s="44"/>
      <c r="Z7" s="5" t="s">
        <v>83</v>
      </c>
      <c r="AA7" s="2"/>
      <c r="AB7" s="2" t="s">
        <v>83</v>
      </c>
      <c r="AC7" s="2"/>
      <c r="AD7" s="5" t="s">
        <v>83</v>
      </c>
      <c r="AE7" s="2"/>
      <c r="AF7" s="44"/>
      <c r="AG7" s="41">
        <f t="shared" si="0"/>
        <v>12</v>
      </c>
      <c r="AH7" s="41">
        <f t="shared" si="1"/>
        <v>19</v>
      </c>
      <c r="AJ7" s="65" t="s">
        <v>91</v>
      </c>
      <c r="AK7" s="2">
        <f>MODE(AG2:AG8)</f>
        <v>17</v>
      </c>
    </row>
    <row r="8" spans="1:39" x14ac:dyDescent="0.25">
      <c r="A8" s="37" t="str">
        <f>CONCATENATE(CLIENTES!$B9," ",CLIENTES!$A9)</f>
        <v>Nino Antonio Bravo</v>
      </c>
      <c r="B8" s="47"/>
      <c r="C8" s="39" t="s">
        <v>83</v>
      </c>
      <c r="D8" s="46"/>
      <c r="E8" s="39" t="s">
        <v>83</v>
      </c>
      <c r="F8" s="39"/>
      <c r="G8" s="39" t="s">
        <v>83</v>
      </c>
      <c r="H8" s="39"/>
      <c r="I8" s="39" t="s">
        <v>83</v>
      </c>
      <c r="J8" s="40" t="s">
        <v>83</v>
      </c>
      <c r="K8" s="47"/>
      <c r="L8" s="39"/>
      <c r="M8" s="39" t="s">
        <v>83</v>
      </c>
      <c r="N8" s="40" t="s">
        <v>83</v>
      </c>
      <c r="O8" s="39" t="s">
        <v>83</v>
      </c>
      <c r="P8" s="39"/>
      <c r="Q8" s="39" t="s">
        <v>83</v>
      </c>
      <c r="R8" s="47"/>
      <c r="S8" s="39" t="s">
        <v>83</v>
      </c>
      <c r="T8" s="40" t="s">
        <v>83</v>
      </c>
      <c r="U8" s="39" t="s">
        <v>83</v>
      </c>
      <c r="V8" s="39"/>
      <c r="W8" s="39" t="s">
        <v>83</v>
      </c>
      <c r="X8" s="39"/>
      <c r="Y8" s="47"/>
      <c r="Z8" s="40" t="s">
        <v>83</v>
      </c>
      <c r="AA8" s="39" t="s">
        <v>83</v>
      </c>
      <c r="AB8" s="39"/>
      <c r="AC8" s="39" t="s">
        <v>83</v>
      </c>
      <c r="AD8" s="40" t="s">
        <v>83</v>
      </c>
      <c r="AE8" s="39" t="s">
        <v>83</v>
      </c>
      <c r="AF8" s="47"/>
      <c r="AG8" s="42">
        <f t="shared" si="0"/>
        <v>18</v>
      </c>
      <c r="AH8" s="42">
        <f t="shared" si="1"/>
        <v>13</v>
      </c>
      <c r="AJ8" s="65" t="s">
        <v>92</v>
      </c>
      <c r="AK8" s="2">
        <f>MEDIAN(AG2:AG8)</f>
        <v>16</v>
      </c>
    </row>
    <row r="9" spans="1:39" s="34" customFormat="1" x14ac:dyDescent="0.25">
      <c r="A9" s="37" t="s">
        <v>108</v>
      </c>
      <c r="B9" s="44"/>
      <c r="C9" s="41">
        <f>COUNTA(C$2:C$8)</f>
        <v>3</v>
      </c>
      <c r="D9" s="44"/>
      <c r="E9" s="41">
        <f t="shared" ref="E9:AE9" si="2">COUNTA(E$2:E$8)</f>
        <v>4</v>
      </c>
      <c r="F9" s="41">
        <f>COUNTA(F$2:F$8)</f>
        <v>2</v>
      </c>
      <c r="G9" s="41">
        <f t="shared" si="2"/>
        <v>4</v>
      </c>
      <c r="H9" s="41">
        <f t="shared" si="2"/>
        <v>5</v>
      </c>
      <c r="I9" s="41">
        <f t="shared" si="2"/>
        <v>3</v>
      </c>
      <c r="J9" s="41">
        <f t="shared" si="2"/>
        <v>6</v>
      </c>
      <c r="K9" s="44"/>
      <c r="L9" s="41">
        <f t="shared" si="2"/>
        <v>4</v>
      </c>
      <c r="M9" s="41">
        <f t="shared" si="2"/>
        <v>3</v>
      </c>
      <c r="N9" s="41">
        <f t="shared" si="2"/>
        <v>5</v>
      </c>
      <c r="O9" s="41">
        <f t="shared" si="2"/>
        <v>4</v>
      </c>
      <c r="P9" s="41">
        <f t="shared" si="2"/>
        <v>3</v>
      </c>
      <c r="Q9" s="41">
        <f t="shared" si="2"/>
        <v>5</v>
      </c>
      <c r="R9" s="44"/>
      <c r="S9" s="41">
        <f t="shared" si="2"/>
        <v>4</v>
      </c>
      <c r="T9" s="41">
        <f t="shared" si="2"/>
        <v>6</v>
      </c>
      <c r="U9" s="41">
        <f t="shared" si="2"/>
        <v>4</v>
      </c>
      <c r="V9" s="41">
        <f t="shared" si="2"/>
        <v>2</v>
      </c>
      <c r="W9" s="41">
        <f t="shared" si="2"/>
        <v>4</v>
      </c>
      <c r="X9" s="41">
        <f t="shared" si="2"/>
        <v>6</v>
      </c>
      <c r="Y9" s="44"/>
      <c r="Z9" s="41">
        <f t="shared" si="2"/>
        <v>5</v>
      </c>
      <c r="AA9" s="41">
        <f t="shared" si="2"/>
        <v>4</v>
      </c>
      <c r="AB9" s="41">
        <f t="shared" si="2"/>
        <v>4</v>
      </c>
      <c r="AC9" s="41">
        <f t="shared" si="2"/>
        <v>3</v>
      </c>
      <c r="AD9" s="41">
        <f t="shared" si="2"/>
        <v>4</v>
      </c>
      <c r="AE9" s="41">
        <f t="shared" si="2"/>
        <v>4</v>
      </c>
      <c r="AF9" s="44"/>
      <c r="AG9" s="48">
        <f>COUNT(B9:AF9)</f>
        <v>25</v>
      </c>
      <c r="AH9" s="48">
        <f>COUNTBLANK(B9:AF9)</f>
        <v>6</v>
      </c>
      <c r="AJ9" s="65" t="s">
        <v>133</v>
      </c>
      <c r="AK9" s="2">
        <f>TREND(AG2:AG8)</f>
        <v>13.357142857142859</v>
      </c>
    </row>
    <row r="11" spans="1:39" x14ac:dyDescent="0.25">
      <c r="B11" s="49" t="s">
        <v>86</v>
      </c>
    </row>
    <row r="12" spans="1:39" x14ac:dyDescent="0.25">
      <c r="B12" s="49" t="s">
        <v>88</v>
      </c>
    </row>
    <row r="13" spans="1:39" x14ac:dyDescent="0.25">
      <c r="B13" s="49" t="s">
        <v>87</v>
      </c>
    </row>
  </sheetData>
  <mergeCells count="1">
    <mergeCell ref="AJ2:AK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99E4-0C9C-435A-BF1D-98F61FED6754}">
  <dimension ref="A1:P14"/>
  <sheetViews>
    <sheetView tabSelected="1" zoomScale="145" zoomScaleNormal="145" workbookViewId="0">
      <selection activeCell="K2" sqref="K2"/>
    </sheetView>
  </sheetViews>
  <sheetFormatPr baseColWidth="10" defaultRowHeight="15" x14ac:dyDescent="0.25"/>
  <cols>
    <col min="1" max="1" width="22" bestFit="1" customWidth="1"/>
    <col min="2" max="2" width="14" bestFit="1" customWidth="1"/>
    <col min="3" max="3" width="5.140625" bestFit="1" customWidth="1"/>
    <col min="4" max="4" width="10.85546875" bestFit="1" customWidth="1"/>
    <col min="5" max="5" width="6" bestFit="1" customWidth="1"/>
    <col min="6" max="6" width="3" customWidth="1"/>
    <col min="7" max="7" width="8.5703125" bestFit="1" customWidth="1"/>
    <col min="8" max="8" width="8.28515625" bestFit="1" customWidth="1"/>
    <col min="9" max="9" width="10.140625" bestFit="1" customWidth="1"/>
    <col min="10" max="11" width="6.140625" bestFit="1" customWidth="1"/>
    <col min="12" max="12" width="5.42578125" bestFit="1" customWidth="1"/>
    <col min="13" max="13" width="5.85546875" bestFit="1" customWidth="1"/>
    <col min="14" max="14" width="2.85546875" customWidth="1"/>
    <col min="15" max="15" width="9.7109375" bestFit="1" customWidth="1"/>
    <col min="16" max="16" width="14.42578125" bestFit="1" customWidth="1"/>
  </cols>
  <sheetData>
    <row r="1" spans="1:16" x14ac:dyDescent="0.25">
      <c r="A1" s="35" t="s">
        <v>64</v>
      </c>
      <c r="B1" s="35" t="s">
        <v>103</v>
      </c>
      <c r="C1" s="35" t="s">
        <v>21</v>
      </c>
      <c r="D1" s="35" t="s">
        <v>134</v>
      </c>
      <c r="E1" s="35" t="s">
        <v>104</v>
      </c>
      <c r="G1" s="35" t="s">
        <v>0</v>
      </c>
      <c r="H1" s="35" t="s">
        <v>1</v>
      </c>
      <c r="I1" s="35" t="s">
        <v>110</v>
      </c>
      <c r="J1" s="35" t="s">
        <v>136</v>
      </c>
      <c r="K1" s="35" t="s">
        <v>137</v>
      </c>
      <c r="L1" s="35" t="s">
        <v>135</v>
      </c>
      <c r="M1" s="35" t="s">
        <v>117</v>
      </c>
      <c r="O1" s="67" t="s">
        <v>118</v>
      </c>
      <c r="P1" s="4">
        <f ca="1">TODAY()</f>
        <v>44232</v>
      </c>
    </row>
    <row r="2" spans="1:16" x14ac:dyDescent="0.25">
      <c r="A2" s="2" t="str">
        <f>PRESENTISMO!A2</f>
        <v>Cristian Damian Racedo</v>
      </c>
      <c r="B2" s="2" t="str">
        <f>CLIENTES!D3</f>
        <v>20-35353535-4</v>
      </c>
      <c r="C2" s="2" t="str">
        <f>LEFT(B2,2)</f>
        <v>20</v>
      </c>
      <c r="D2" s="2" t="str">
        <f>MID(B2,4,8)</f>
        <v>35353535</v>
      </c>
      <c r="E2" s="2" t="str">
        <f>RIGHT(B2,1)</f>
        <v>4</v>
      </c>
      <c r="G2" s="2" t="str">
        <f t="shared" ref="G2:G8" si="0">RIGHT(A2,L2-K2)</f>
        <v>Racedo</v>
      </c>
      <c r="H2" s="2" t="str">
        <f t="shared" ref="H2:H8" si="1">LEFT(A2,J2-1)</f>
        <v>Cristian</v>
      </c>
      <c r="I2" s="2" t="str">
        <f>MID(A2,J2+1,K2-(J2+1))</f>
        <v>Damian</v>
      </c>
      <c r="J2" s="2">
        <f t="shared" ref="J2:J8" si="2">FIND(" ",A2)</f>
        <v>9</v>
      </c>
      <c r="K2" s="2">
        <f t="shared" ref="K2:K8" si="3">FIND(" ",A2,J2+1)</f>
        <v>16</v>
      </c>
      <c r="L2" s="2">
        <f t="shared" ref="L2:L8" si="4">LEN(A2)</f>
        <v>22</v>
      </c>
      <c r="M2" s="55">
        <f ca="1">$P$5-YEAR(CLIENTES!E3)</f>
        <v>30</v>
      </c>
      <c r="O2" s="67" t="s">
        <v>119</v>
      </c>
      <c r="P2" s="54">
        <f ca="1">NOW()</f>
        <v>44232.790279745372</v>
      </c>
    </row>
    <row r="3" spans="1:16" x14ac:dyDescent="0.25">
      <c r="A3" s="2" t="str">
        <f>PRESENTISMO!A3</f>
        <v>Tomas Gonzalo Alvarez</v>
      </c>
      <c r="B3" s="2" t="str">
        <f>CLIENTES!D4</f>
        <v>24-91234121-7</v>
      </c>
      <c r="C3" s="2" t="str">
        <f t="shared" ref="C3:C8" si="5">LEFT(B3,2)</f>
        <v>24</v>
      </c>
      <c r="D3" s="2" t="str">
        <f t="shared" ref="D3:D8" si="6">MID(B3,4,8)</f>
        <v>91234121</v>
      </c>
      <c r="E3" s="2" t="str">
        <f t="shared" ref="E3:E8" si="7">RIGHT(B3,1)</f>
        <v>7</v>
      </c>
      <c r="G3" s="2" t="str">
        <f t="shared" si="0"/>
        <v>Alvarez</v>
      </c>
      <c r="H3" s="2" t="str">
        <f t="shared" si="1"/>
        <v>Tomas</v>
      </c>
      <c r="I3" s="2" t="str">
        <f t="shared" ref="I3:I8" si="8">MID(A3,J3+1,K3-(J3+1))</f>
        <v>Gonzalo</v>
      </c>
      <c r="J3" s="2">
        <f t="shared" si="2"/>
        <v>6</v>
      </c>
      <c r="K3" s="2">
        <f t="shared" si="3"/>
        <v>14</v>
      </c>
      <c r="L3" s="2">
        <f t="shared" si="4"/>
        <v>21</v>
      </c>
      <c r="M3" s="55">
        <f ca="1">$P$5-YEAR(CLIENTES!E4)</f>
        <v>51</v>
      </c>
      <c r="O3" s="67" t="s">
        <v>120</v>
      </c>
      <c r="P3" s="2">
        <f ca="1">DAY(P2)</f>
        <v>5</v>
      </c>
    </row>
    <row r="4" spans="1:16" x14ac:dyDescent="0.25">
      <c r="A4" s="2" t="str">
        <f>PRESENTISMO!A4</f>
        <v>Joaquin Daniel Carballo</v>
      </c>
      <c r="B4" s="2" t="str">
        <f>CLIENTES!D5</f>
        <v>29-43123891-4</v>
      </c>
      <c r="C4" s="2" t="str">
        <f t="shared" si="5"/>
        <v>29</v>
      </c>
      <c r="D4" s="2" t="str">
        <f t="shared" si="6"/>
        <v>43123891</v>
      </c>
      <c r="E4" s="2" t="str">
        <f t="shared" si="7"/>
        <v>4</v>
      </c>
      <c r="G4" s="2" t="str">
        <f t="shared" si="0"/>
        <v>Carballo</v>
      </c>
      <c r="H4" s="2" t="str">
        <f t="shared" si="1"/>
        <v>Joaquin</v>
      </c>
      <c r="I4" s="2" t="str">
        <f t="shared" si="8"/>
        <v>Daniel</v>
      </c>
      <c r="J4" s="2">
        <f t="shared" si="2"/>
        <v>8</v>
      </c>
      <c r="K4" s="2">
        <f t="shared" si="3"/>
        <v>15</v>
      </c>
      <c r="L4" s="2">
        <f t="shared" si="4"/>
        <v>23</v>
      </c>
      <c r="M4" s="55">
        <f ca="1">$P$5-YEAR(CLIENTES!E5)</f>
        <v>26</v>
      </c>
      <c r="O4" s="67" t="s">
        <v>121</v>
      </c>
      <c r="P4" s="2">
        <f ca="1">MONTH(P2)</f>
        <v>2</v>
      </c>
    </row>
    <row r="5" spans="1:16" x14ac:dyDescent="0.25">
      <c r="A5" s="2" t="str">
        <f>PRESENTISMO!A5</f>
        <v>Soledad Aimara Luna</v>
      </c>
      <c r="B5" s="2" t="str">
        <f>CLIENTES!D6</f>
        <v>24-56481231-4</v>
      </c>
      <c r="C5" s="2" t="str">
        <f t="shared" si="5"/>
        <v>24</v>
      </c>
      <c r="D5" s="2" t="str">
        <f t="shared" si="6"/>
        <v>56481231</v>
      </c>
      <c r="E5" s="2" t="str">
        <f t="shared" si="7"/>
        <v>4</v>
      </c>
      <c r="G5" s="2" t="str">
        <f t="shared" si="0"/>
        <v>Luna</v>
      </c>
      <c r="H5" s="2" t="str">
        <f t="shared" si="1"/>
        <v>Soledad</v>
      </c>
      <c r="I5" s="2" t="str">
        <f t="shared" si="8"/>
        <v>Aimara</v>
      </c>
      <c r="J5" s="2">
        <f t="shared" si="2"/>
        <v>8</v>
      </c>
      <c r="K5" s="2">
        <f t="shared" si="3"/>
        <v>15</v>
      </c>
      <c r="L5" s="2">
        <f t="shared" si="4"/>
        <v>19</v>
      </c>
      <c r="M5" s="55">
        <f ca="1">$P$5-YEAR(CLIENTES!E6)</f>
        <v>22</v>
      </c>
      <c r="O5" s="67" t="s">
        <v>122</v>
      </c>
      <c r="P5" s="2">
        <f ca="1">YEAR(P2)</f>
        <v>2021</v>
      </c>
    </row>
    <row r="6" spans="1:16" x14ac:dyDescent="0.25">
      <c r="A6" s="2" t="str">
        <f>PRESENTISMO!A6</f>
        <v>Camilo Alberto Sesto</v>
      </c>
      <c r="B6" s="2" t="str">
        <f>CLIENTES!D7</f>
        <v>30-04819292-2</v>
      </c>
      <c r="C6" s="2" t="str">
        <f t="shared" si="5"/>
        <v>30</v>
      </c>
      <c r="D6" s="2" t="str">
        <f t="shared" si="6"/>
        <v>04819292</v>
      </c>
      <c r="E6" s="2" t="str">
        <f t="shared" si="7"/>
        <v>2</v>
      </c>
      <c r="G6" s="2" t="str">
        <f t="shared" si="0"/>
        <v>Sesto</v>
      </c>
      <c r="H6" s="2" t="str">
        <f t="shared" si="1"/>
        <v>Camilo</v>
      </c>
      <c r="I6" s="2" t="str">
        <f t="shared" si="8"/>
        <v>Alberto</v>
      </c>
      <c r="J6" s="2">
        <f t="shared" si="2"/>
        <v>7</v>
      </c>
      <c r="K6" s="2">
        <f t="shared" si="3"/>
        <v>15</v>
      </c>
      <c r="L6" s="2">
        <f t="shared" si="4"/>
        <v>20</v>
      </c>
      <c r="M6" s="55">
        <f ca="1">$P$5-YEAR(CLIENTES!E7)</f>
        <v>61</v>
      </c>
      <c r="O6" s="67" t="s">
        <v>123</v>
      </c>
      <c r="P6" s="2">
        <f ca="1">HOUR(P2)</f>
        <v>18</v>
      </c>
    </row>
    <row r="7" spans="1:16" x14ac:dyDescent="0.25">
      <c r="A7" s="2" t="str">
        <f>PRESENTISMO!A7</f>
        <v>Roberto Julio Sanchez</v>
      </c>
      <c r="B7" s="2" t="str">
        <f>CLIENTES!D8</f>
        <v>20-06812320-6</v>
      </c>
      <c r="C7" s="2" t="str">
        <f t="shared" si="5"/>
        <v>20</v>
      </c>
      <c r="D7" s="2" t="str">
        <f t="shared" si="6"/>
        <v>06812320</v>
      </c>
      <c r="E7" s="2" t="str">
        <f t="shared" si="7"/>
        <v>6</v>
      </c>
      <c r="G7" s="2" t="str">
        <f t="shared" si="0"/>
        <v>Sanchez</v>
      </c>
      <c r="H7" s="2" t="str">
        <f t="shared" si="1"/>
        <v>Roberto</v>
      </c>
      <c r="I7" s="2" t="str">
        <f t="shared" si="8"/>
        <v>Julio</v>
      </c>
      <c r="J7" s="2">
        <f t="shared" si="2"/>
        <v>8</v>
      </c>
      <c r="K7" s="2">
        <f t="shared" si="3"/>
        <v>14</v>
      </c>
      <c r="L7" s="2">
        <f t="shared" si="4"/>
        <v>21</v>
      </c>
      <c r="M7" s="55">
        <f ca="1">$P$5-YEAR(CLIENTES!E8)</f>
        <v>56</v>
      </c>
      <c r="O7" s="67" t="s">
        <v>124</v>
      </c>
      <c r="P7" s="2">
        <f ca="1">MINUTE(P2)</f>
        <v>58</v>
      </c>
    </row>
    <row r="8" spans="1:16" x14ac:dyDescent="0.25">
      <c r="A8" s="2" t="str">
        <f>PRESENTISMO!A8</f>
        <v>Nino Antonio Bravo</v>
      </c>
      <c r="B8" s="2" t="str">
        <f>CLIENTES!D9</f>
        <v>20-16237421-4</v>
      </c>
      <c r="C8" s="2" t="str">
        <f t="shared" si="5"/>
        <v>20</v>
      </c>
      <c r="D8" s="2" t="str">
        <f t="shared" si="6"/>
        <v>16237421</v>
      </c>
      <c r="E8" s="2" t="str">
        <f t="shared" si="7"/>
        <v>4</v>
      </c>
      <c r="G8" s="2" t="str">
        <f t="shared" si="0"/>
        <v>Bravo</v>
      </c>
      <c r="H8" s="2" t="str">
        <f t="shared" si="1"/>
        <v>Nino</v>
      </c>
      <c r="I8" s="2" t="str">
        <f t="shared" si="8"/>
        <v>Antonio</v>
      </c>
      <c r="J8" s="2">
        <f t="shared" si="2"/>
        <v>5</v>
      </c>
      <c r="K8" s="2">
        <f t="shared" si="3"/>
        <v>13</v>
      </c>
      <c r="L8" s="2">
        <f t="shared" si="4"/>
        <v>18</v>
      </c>
      <c r="M8" s="55">
        <f ca="1">$P$5-YEAR(CLIENTES!E9)</f>
        <v>40</v>
      </c>
      <c r="O8" s="67" t="s">
        <v>125</v>
      </c>
      <c r="P8" s="2">
        <f ca="1">SECOND(P2)</f>
        <v>0</v>
      </c>
    </row>
    <row r="10" spans="1:16" x14ac:dyDescent="0.25">
      <c r="A10" s="64" t="s">
        <v>105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6" x14ac:dyDescent="0.25">
      <c r="A11" s="64" t="s">
        <v>106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6" x14ac:dyDescent="0.25">
      <c r="A12" s="64" t="s">
        <v>126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6" x14ac:dyDescent="0.25">
      <c r="A13" s="64" t="s">
        <v>107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6" x14ac:dyDescent="0.25">
      <c r="A14" s="64" t="s">
        <v>109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</row>
  </sheetData>
  <mergeCells count="5">
    <mergeCell ref="A10:M10"/>
    <mergeCell ref="A11:M11"/>
    <mergeCell ref="A12:M12"/>
    <mergeCell ref="A13:M13"/>
    <mergeCell ref="A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CLIENTES</vt:lpstr>
      <vt:lpstr>VENTAS</vt:lpstr>
      <vt:lpstr>PRESENTISMO</vt:lpstr>
      <vt:lpstr>FACTURACION</vt:lpstr>
      <vt:lpstr>cant</vt:lpstr>
      <vt:lpstr>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2021-01-22T22:40:55Z</dcterms:created>
  <dcterms:modified xsi:type="dcterms:W3CDTF">2021-02-05T21:58:05Z</dcterms:modified>
</cp:coreProperties>
</file>