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ucacionIT\Documents\office\Excel\xav-m15\"/>
    </mc:Choice>
  </mc:AlternateContent>
  <xr:revisionPtr revIDLastSave="0" documentId="13_ncr:1_{BBFD7DEA-973A-4B23-9D77-36FF65E7D388}" xr6:coauthVersionLast="47" xr6:coauthVersionMax="47" xr10:uidLastSave="{00000000-0000-0000-0000-000000000000}"/>
  <bookViews>
    <workbookView xWindow="0" yWindow="0" windowWidth="20490" windowHeight="10800" activeTab="2" xr2:uid="{97DD950F-96E2-4B97-B3BD-DF46440A712E}"/>
  </bookViews>
  <sheets>
    <sheet name="ventas" sheetId="1" r:id="rId1"/>
    <sheet name="estadisticas" sheetId="5" r:id="rId2"/>
    <sheet name="vendedores" sheetId="3" r:id="rId3"/>
    <sheet name="productos" sheetId="2" r:id="rId4"/>
    <sheet name="regiones" sheetId="4" r:id="rId5"/>
  </sheets>
  <definedNames>
    <definedName name="_xlnm._FilterDatabase" localSheetId="3" hidden="1">productos!$A$1:$A$6</definedName>
    <definedName name="_xlnm._FilterDatabase" localSheetId="4" hidden="1">regiones!$A$1:$A$6</definedName>
    <definedName name="_xlnm._FilterDatabase" localSheetId="2" hidden="1">vendedores!$A$1:$A$7</definedName>
    <definedName name="_xlnm._FilterDatabase" localSheetId="0" hidden="1">ventas!$A$1:$G$181</definedName>
    <definedName name="condicion_premio">vendedores!$K$2</definedName>
    <definedName name="db_condicion">estadisticas!$A$1:$G$2</definedName>
    <definedName name="premio_f">vendedores!$M$2</definedName>
    <definedName name="premio_v">vendedores!$L$2</definedName>
    <definedName name="tabla_ventas">ventas!$A:$G</definedName>
    <definedName name="ventas_precio">ventas!$F:$F</definedName>
    <definedName name="ventas_producto">ventas!$C:$C</definedName>
    <definedName name="ventas_region">ventas!$G:$G</definedName>
    <definedName name="ventas_unidades">ventas!$E:$E</definedName>
    <definedName name="ventas_vendedor">ventas!$D:$D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7" i="4" l="1"/>
  <c r="H2" i="4"/>
  <c r="H3" i="4"/>
  <c r="H4" i="4"/>
  <c r="H5" i="4"/>
  <c r="H6" i="4"/>
  <c r="G6" i="4"/>
  <c r="F6" i="4"/>
  <c r="E6" i="4"/>
  <c r="D6" i="4"/>
  <c r="C6" i="4"/>
  <c r="B6" i="4"/>
  <c r="G5" i="4"/>
  <c r="F5" i="4"/>
  <c r="E5" i="4"/>
  <c r="D5" i="4"/>
  <c r="C5" i="4"/>
  <c r="B5" i="4"/>
  <c r="G4" i="4"/>
  <c r="F4" i="4"/>
  <c r="E4" i="4"/>
  <c r="D4" i="4"/>
  <c r="C4" i="4"/>
  <c r="B4" i="4"/>
  <c r="G3" i="4"/>
  <c r="F3" i="4"/>
  <c r="E3" i="4"/>
  <c r="D3" i="4"/>
  <c r="C3" i="4"/>
  <c r="B3" i="4"/>
  <c r="G2" i="4"/>
  <c r="G7" i="4" s="1"/>
  <c r="F2" i="4"/>
  <c r="F7" i="4" s="1"/>
  <c r="E2" i="4"/>
  <c r="E7" i="4" s="1"/>
  <c r="D2" i="4"/>
  <c r="D7" i="4" s="1"/>
  <c r="C2" i="4"/>
  <c r="C7" i="4" s="1"/>
  <c r="B2" i="4"/>
  <c r="B7" i="4" s="1"/>
  <c r="G2" i="2"/>
  <c r="G3" i="2"/>
  <c r="G4" i="2"/>
  <c r="G5" i="2"/>
  <c r="G6" i="2"/>
  <c r="F2" i="2"/>
  <c r="F3" i="2"/>
  <c r="F4" i="2"/>
  <c r="F5" i="2"/>
  <c r="F6" i="2"/>
  <c r="E2" i="2"/>
  <c r="E3" i="2"/>
  <c r="E4" i="2"/>
  <c r="E5" i="2"/>
  <c r="E6" i="2"/>
  <c r="D2" i="2"/>
  <c r="D3" i="2"/>
  <c r="D4" i="2"/>
  <c r="D5" i="2"/>
  <c r="D6" i="2"/>
  <c r="C2" i="2"/>
  <c r="C3" i="2"/>
  <c r="C4" i="2"/>
  <c r="C5" i="2"/>
  <c r="C6" i="2"/>
  <c r="B2" i="2"/>
  <c r="B3" i="2"/>
  <c r="B4" i="2"/>
  <c r="B5" i="2"/>
  <c r="B6" i="2"/>
  <c r="B2" i="3"/>
  <c r="C3" i="3"/>
  <c r="D3" i="3"/>
  <c r="E3" i="3"/>
  <c r="F3" i="3"/>
  <c r="C4" i="3"/>
  <c r="D4" i="3"/>
  <c r="E4" i="3"/>
  <c r="F4" i="3"/>
  <c r="C5" i="3"/>
  <c r="D5" i="3"/>
  <c r="E5" i="3"/>
  <c r="F5" i="3"/>
  <c r="C6" i="3"/>
  <c r="D6" i="3"/>
  <c r="E6" i="3"/>
  <c r="F6" i="3"/>
  <c r="C7" i="3"/>
  <c r="D7" i="3"/>
  <c r="E7" i="3"/>
  <c r="F7" i="3"/>
  <c r="C2" i="3"/>
  <c r="D2" i="3"/>
  <c r="E2" i="3"/>
  <c r="F2" i="3"/>
  <c r="B3" i="3"/>
  <c r="B4" i="3"/>
  <c r="B5" i="3"/>
  <c r="B6" i="3"/>
  <c r="B7" i="3"/>
  <c r="B6" i="5"/>
  <c r="C5" i="5"/>
  <c r="C9" i="5"/>
  <c r="C8" i="5"/>
  <c r="C7" i="5"/>
  <c r="C6" i="5"/>
  <c r="B9" i="5"/>
  <c r="B8" i="5"/>
  <c r="B5" i="5"/>
  <c r="B7" i="5"/>
  <c r="K6" i="1"/>
  <c r="K5" i="1"/>
  <c r="K4" i="1"/>
  <c r="K3" i="1"/>
  <c r="K2" i="1"/>
  <c r="J6" i="1"/>
  <c r="J5" i="1"/>
  <c r="J4" i="1"/>
  <c r="J3" i="1"/>
  <c r="J2" i="1"/>
  <c r="F8" i="3" l="1"/>
  <c r="C8" i="3"/>
  <c r="D8" i="3"/>
  <c r="E8" i="3"/>
  <c r="B8" i="3"/>
  <c r="G7" i="3"/>
  <c r="G3" i="3"/>
  <c r="G6" i="3"/>
  <c r="H3" i="2"/>
  <c r="G5" i="3"/>
  <c r="H6" i="2"/>
  <c r="H2" i="2"/>
  <c r="H4" i="2"/>
  <c r="G4" i="3"/>
  <c r="H5" i="2"/>
  <c r="D7" i="2"/>
  <c r="F7" i="2"/>
  <c r="G7" i="2"/>
  <c r="E7" i="2"/>
  <c r="C7" i="2"/>
  <c r="B7" i="2"/>
  <c r="G2" i="3"/>
  <c r="H2" i="3" l="1"/>
  <c r="I2" i="3"/>
  <c r="I8" i="3" s="1"/>
  <c r="H6" i="3"/>
  <c r="I6" i="3"/>
  <c r="H3" i="3"/>
  <c r="I3" i="3"/>
  <c r="H4" i="3"/>
  <c r="I4" i="3"/>
  <c r="H5" i="3"/>
  <c r="I5" i="3"/>
  <c r="H7" i="3"/>
  <c r="I7" i="3"/>
  <c r="G8" i="3"/>
  <c r="H7" i="2"/>
  <c r="H8" i="3" l="1"/>
</calcChain>
</file>

<file path=xl/sharedStrings.xml><?xml version="1.0" encoding="utf-8"?>
<sst xmlns="http://schemas.openxmlformats.org/spreadsheetml/2006/main" count="800" uniqueCount="54">
  <si>
    <t>Mes</t>
  </si>
  <si>
    <t>Año</t>
  </si>
  <si>
    <t>Producto</t>
  </si>
  <si>
    <t>Vendedor</t>
  </si>
  <si>
    <t>Unidades</t>
  </si>
  <si>
    <t>Jul</t>
  </si>
  <si>
    <t>Bebidas</t>
  </si>
  <si>
    <t>Dic</t>
  </si>
  <si>
    <t>Lujan</t>
  </si>
  <si>
    <t>Central</t>
  </si>
  <si>
    <t>Jun</t>
  </si>
  <si>
    <t>Zuloaga</t>
  </si>
  <si>
    <t>May</t>
  </si>
  <si>
    <t>Capioli</t>
  </si>
  <si>
    <t>Sep</t>
  </si>
  <si>
    <t>Carnes</t>
  </si>
  <si>
    <t>Santanderes</t>
  </si>
  <si>
    <t>Feb</t>
  </si>
  <si>
    <t>Verduras</t>
  </si>
  <si>
    <t>Antioquia</t>
  </si>
  <si>
    <t>Mar</t>
  </si>
  <si>
    <t>Caribe</t>
  </si>
  <si>
    <t>Ene</t>
  </si>
  <si>
    <t>Ago</t>
  </si>
  <si>
    <t>Oct</t>
  </si>
  <si>
    <t>Abr</t>
  </si>
  <si>
    <t>Nov</t>
  </si>
  <si>
    <t>Ventas</t>
  </si>
  <si>
    <t>Cardenas</t>
  </si>
  <si>
    <t>Juarez</t>
  </si>
  <si>
    <t>Sanchez</t>
  </si>
  <si>
    <t>Lacteos</t>
  </si>
  <si>
    <t>Pacifico</t>
  </si>
  <si>
    <t>Viveres</t>
  </si>
  <si>
    <t>Region</t>
  </si>
  <si>
    <t>MIN</t>
  </si>
  <si>
    <t>MAX</t>
  </si>
  <si>
    <t>PROMEDIO</t>
  </si>
  <si>
    <t>CONTAR</t>
  </si>
  <si>
    <t>SUMA</t>
  </si>
  <si>
    <t>Precio</t>
  </si>
  <si>
    <t>MEDIA</t>
  </si>
  <si>
    <t>MEDIANA</t>
  </si>
  <si>
    <t>TOTAL</t>
  </si>
  <si>
    <t>Cantidad</t>
  </si>
  <si>
    <t>Recaudacion</t>
  </si>
  <si>
    <t>total</t>
  </si>
  <si>
    <t>Total</t>
  </si>
  <si>
    <t>BD</t>
  </si>
  <si>
    <t>comision</t>
  </si>
  <si>
    <t>premio</t>
  </si>
  <si>
    <t>condicion</t>
  </si>
  <si>
    <t>OBJ</t>
  </si>
  <si>
    <t>COMISION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</si>
</sst>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applyNumberFormat="1"/>
    <xf numFmtId="164" fontId="0" fillId="0" borderId="0" xfId="2" applyNumberFormat="1" applyFont="1"/>
    <xf numFmtId="44" fontId="0" fillId="0" borderId="0" xfId="3" applyFont="1"/>
    <xf numFmtId="2" fontId="0" fillId="0" borderId="0" xfId="0" applyNumberFormat="1"/>
    <xf numFmtId="43" fontId="0" fillId="0" borderId="0" xfId="2" applyFont="1"/>
    <xf numFmtId="0" fontId="0" fillId="0" borderId="0" xfId="0" applyNumberFormat="1" applyAlignment="1">
      <alignment vertical="top"/>
    </xf>
    <xf numFmtId="44" fontId="0" fillId="0" borderId="0" xfId="0" applyNumberFormat="1"/>
    <xf numFmtId="44" fontId="2" fillId="0" borderId="0" xfId="0" applyNumberFormat="1" applyFont="1"/>
    <xf numFmtId="44" fontId="0" fillId="0" borderId="0" xfId="0" applyNumberFormat="1" applyFont="1"/>
    <xf numFmtId="44" fontId="3" fillId="0" borderId="0" xfId="0" applyNumberFormat="1" applyFont="1"/>
    <xf numFmtId="9" fontId="0" fillId="0" borderId="0" xfId="0" applyNumberFormat="1"/>
    <xf numFmtId="164" fontId="3" fillId="0" borderId="0" xfId="0" applyNumberFormat="1" applyFont="1"/>
  </cellXfs>
  <cellStyles count="4">
    <cellStyle name="Millares" xfId="2" builtinId="3"/>
    <cellStyle name="Moneda" xfId="3" builtinId="4"/>
    <cellStyle name="Normal" xfId="0" builtinId="0"/>
    <cellStyle name="Normal 2" xfId="1" xr:uid="{385567CA-A40D-4706-8194-05E7B43A981C}"/>
  </cellStyles>
  <dxfs count="49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_-;\-* #,##0_-;_-* &quot;-&quot;??_-;_-@_-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$&quot;\ * #,##0.00_-;\-&quot;$&quot;\ * #,##0.00_-;_-&quot;$&quot;\ * &quot;-&quot;??_-;_-@_-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$&quot;\ * #,##0.00_-;\-&quot;$&quot;\ * #,##0.00_-;_-&quot;$&quot;\ * &quot;-&quot;??_-;_-@_-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$&quot;\ * #,##0.00_-;\-&quot;$&quot;\ * #,##0.00_-;_-&quot;$&quot;\ * &quot;-&quot;??_-;_-@_-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$&quot;\ * #,##0.00_-;\-&quot;$&quot;\ * #,##0.00_-;_-&quot;$&quot;\ * &quot;-&quot;??_-;_-@_-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$&quot;\ * #,##0.00_-;\-&quot;$&quot;\ * #,##0.00_-;_-&quot;$&quot;\ * &quot;-&quot;??_-;_-@_-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$&quot;\ * #,##0.00_-;\-&quot;$&quot;\ * #,##0.00_-;_-&quot;$&quot;\ * &quot;-&quot;??_-;_-@_-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$&quot;\ * #,##0.00_-;\-&quot;$&quot;\ * #,##0.00_-;_-&quot;$&quot;\ * &quot;-&quot;??_-;_-@_-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$&quot;\ * #,##0.00_-;\-&quot;$&quot;\ * #,##0.00_-;_-&quot;$&quot;\ * &quot;-&quot;??_-;_-@_-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$&quot;\ * #,##0.00_-;\-&quot;$&quot;\ * #,##0.00_-;_-&quot;$&quot;\ * &quot;-&quot;??_-;_-@_-"/>
    </dxf>
    <dxf>
      <font>
        <b/>
        <i val="0"/>
      </font>
      <numFmt numFmtId="34" formatCode="_-&quot;$&quot;\ * #,##0.00_-;\-&quot;$&quot;\ * #,##0.00_-;_-&quot;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34" formatCode="_-&quot;$&quot;\ * #,##0.00_-;\-&quot;$&quot;\ * #,##0.00_-;_-&quot;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34" formatCode="_-&quot;$&quot;\ * #,##0.00_-;\-&quot;$&quot;\ * #,##0.00_-;_-&quot;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font>
        <b/>
      </font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$&quot;\ * #,##0.00_-;\-&quot;$&quot;\ * #,##0.00_-;_-&quot;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$&quot;\ * #,##0.00_-;\-&quot;$&quot;\ * #,##0.00_-;_-&quot;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$&quot;\ * #,##0.00_-;\-&quot;$&quot;\ * #,##0.00_-;_-&quot;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$&quot;\ * #,##0.00_-;\-&quot;$&quot;\ * #,##0.00_-;_-&quot;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$&quot;\ * #,##0.00_-;\-&quot;$&quot;\ * #,##0.00_-;_-&quot;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EB613B6-93C3-4B79-B71A-B48B318AD25F}" name="tabla_vendedores" displayName="tabla_vendedores" ref="A1:I8" totalsRowCount="1" headerRowDxfId="47" dataDxfId="48" dataCellStyle="Moneda">
  <autoFilter ref="A1:I7" xr:uid="{6EB613B6-93C3-4B79-B71A-B48B318AD25F}"/>
  <tableColumns count="9">
    <tableColumn id="1" xr3:uid="{651BE219-A1EF-48C4-819B-EDF17E87C710}" name="Vendedor" totalsRowLabel="Total" dataDxfId="16"/>
    <tableColumn id="2" xr3:uid="{A0C0EC34-1BF3-4A8D-B963-A1D242E2D48A}" name="Antioquia" totalsRowFunction="sum" dataDxfId="15" totalsRowDxfId="7" dataCellStyle="Moneda"/>
    <tableColumn id="3" xr3:uid="{D49F2007-032B-4FEA-92E8-0C12E5209E43}" name="Caribe" totalsRowFunction="sum" dataDxfId="14" totalsRowDxfId="6" dataCellStyle="Moneda"/>
    <tableColumn id="4" xr3:uid="{016A324D-F516-42E9-AAB8-258A3E0934E6}" name="Central" totalsRowFunction="sum" dataDxfId="13" totalsRowDxfId="5" dataCellStyle="Moneda"/>
    <tableColumn id="5" xr3:uid="{2F122157-D17A-4E5E-A738-1132F3278694}" name="Pacifico" totalsRowFunction="sum" dataDxfId="12" totalsRowDxfId="4" dataCellStyle="Moneda"/>
    <tableColumn id="6" xr3:uid="{F80876AC-A4F3-4C96-B28C-9A64096BDAE3}" name="Santanderes" totalsRowFunction="sum" dataDxfId="11" totalsRowDxfId="3" dataCellStyle="Moneda"/>
    <tableColumn id="7" xr3:uid="{E4A90127-FD5D-40F2-971C-8791F04CB5AE}" name="total" totalsRowFunction="sum" dataDxfId="10" totalsRowDxfId="2"/>
    <tableColumn id="8" xr3:uid="{52643D21-F702-47F2-9158-83252F366678}" name="COMISION" totalsRowFunction="average" dataDxfId="9" totalsRowDxfId="1" dataCellStyle="Moneda">
      <calculatedColumnFormula>IF(tabla_vendedores[[#This Row],[total]]&gt;=condicion_premio,tabla_vendedores[[#This Row],[total]]*premio_v,tabla_vendedores[[#This Row],[total]]*premio_f)</calculatedColumnFormula>
    </tableColumn>
    <tableColumn id="9" xr3:uid="{B84C3849-3836-444B-AEF1-E508B0624FBC}" name="OBJ" totalsRowFunction="custom" dataDxfId="8" totalsRowDxfId="0">
      <calculatedColumnFormula>IF(tabla_vendedores[[#This Row],[total]]&gt;=condicion_premio,"SI","NO")</calculatedColumnFormula>
      <totalsRowFormula>COUNTIF(tabla_vendedores[OBJ],"SI")</totalsRow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22CD2BF-05BB-43A8-9448-1DA88C404803}" name="tabla_productos" displayName="tabla_productos" ref="A1:H7" totalsRowCount="1" headerRowDxfId="45">
  <autoFilter ref="A1:H6" xr:uid="{022CD2BF-05BB-43A8-9448-1DA88C404803}"/>
  <tableColumns count="8">
    <tableColumn id="1" xr3:uid="{6C663D01-F8B2-4795-83BA-31076894C9BB}" name="Producto" totalsRowLabel="Total" dataDxfId="46"/>
    <tableColumn id="2" xr3:uid="{18359577-D30A-46C5-936A-9E30967F2919}" name="Capioli" totalsRowFunction="sum" totalsRowDxfId="40" dataCellStyle="Moneda">
      <calculatedColumnFormula>SUMIFS(ventas_precio,ventas_producto,tabla_productos[[#This Row],[Producto]],ventas_vendedor,B$1)</calculatedColumnFormula>
    </tableColumn>
    <tableColumn id="3" xr3:uid="{A67D2298-61F8-46CC-A412-EA57C271ED3A}" name="Cardenas" totalsRowFunction="sum" dataDxfId="44" totalsRowDxfId="39">
      <calculatedColumnFormula>SUMIFS(ventas_precio,ventas_producto,tabla_productos[[#This Row],[Producto]],ventas_vendedor,C$1)</calculatedColumnFormula>
    </tableColumn>
    <tableColumn id="4" xr3:uid="{028643E8-331C-4446-9168-B209480993CD}" name="Juarez" totalsRowFunction="custom" dataDxfId="43" totalsRowDxfId="38">
      <calculatedColumnFormula>SUMIFS(ventas_precio,ventas_producto,tabla_productos[[#This Row],[Producto]],ventas_vendedor,D$1)</calculatedColumnFormula>
      <totalsRowFormula>SUBTOTAL(109,tabla_productos[Cardenas])</totalsRowFormula>
    </tableColumn>
    <tableColumn id="5" xr3:uid="{D211A275-C157-44F2-9637-DAE6202A09E7}" name="Lujan" totalsRowFunction="custom" dataDxfId="42" totalsRowDxfId="37">
      <calculatedColumnFormula>SUMIFS(ventas_precio,ventas_producto,tabla_productos[[#This Row],[Producto]],ventas_vendedor,E$1)</calculatedColumnFormula>
      <totalsRowFormula>SUBTOTAL(109,tabla_productos[Juarez])</totalsRowFormula>
    </tableColumn>
    <tableColumn id="6" xr3:uid="{9ACEDA62-DF4D-4139-93D5-33CF4B68746E}" name="Sanchez" totalsRowFunction="custom" dataDxfId="41" totalsRowDxfId="36">
      <calculatedColumnFormula>SUMIFS(ventas_precio,ventas_producto,tabla_productos[[#This Row],[Producto]],ventas_vendedor,F$1)</calculatedColumnFormula>
      <totalsRowFormula>SUBTOTAL(109,tabla_productos[Juarez])</totalsRowFormula>
    </tableColumn>
    <tableColumn id="7" xr3:uid="{19A365D1-DD42-4C49-AEC8-BCC07389F228}" name="Zuloaga" totalsRowFunction="custom" dataDxfId="33" totalsRowDxfId="35">
      <calculatedColumnFormula>SUMIFS(ventas_precio,ventas_producto,tabla_productos[[#This Row],[Producto]],ventas_vendedor,G$1)</calculatedColumnFormula>
      <totalsRowFormula>SUBTOTAL(109,tabla_productos[Lujan])</totalsRowFormula>
    </tableColumn>
    <tableColumn id="8" xr3:uid="{7023D789-0747-460D-9501-A04FDB40E412}" name="Total" totalsRowFunction="sum" dataDxfId="32" totalsRowDxfId="34">
      <calculatedColumnFormula>SUM(tabla_productos[[#This Row],[Capioli]:[Zuloaga]])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918B505-8171-4743-8C7C-9EA7D0478895}" name="tabla_regiones" displayName="tabla_regiones" ref="A1:H7" totalsRowCount="1">
  <autoFilter ref="A1:H6" xr:uid="{4918B505-8171-4743-8C7C-9EA7D0478895}"/>
  <tableColumns count="8">
    <tableColumn id="1" xr3:uid="{2638D21F-4166-4706-ABAF-2871C1BA3138}" name="Region" totalsRowLabel="Total" dataDxfId="31"/>
    <tableColumn id="2" xr3:uid="{6685E649-A14C-41A0-BBB3-709D1B6D37F7}" name="Capioli" totalsRowFunction="sum" dataDxfId="30" totalsRowDxfId="23" dataCellStyle="Moneda">
      <calculatedColumnFormula>SUMIFS(ventas_precio,ventas_producto,tabla_productos[[#This Row],[Producto]],ventas_vendedor,B$1)</calculatedColumnFormula>
    </tableColumn>
    <tableColumn id="3" xr3:uid="{0CB22250-B691-42D0-A3A6-11404C0187BA}" name="Cardenas" totalsRowFunction="sum" dataDxfId="29" totalsRowDxfId="22">
      <calculatedColumnFormula>SUMIFS(ventas_precio,ventas_producto,tabla_productos[[#This Row],[Producto]],ventas_vendedor,C$1)</calculatedColumnFormula>
    </tableColumn>
    <tableColumn id="4" xr3:uid="{2907BCD5-1B9C-447F-9385-C09BF56FFF75}" name="Juarez" totalsRowFunction="sum" dataDxfId="28" totalsRowDxfId="21" dataCellStyle="Moneda">
      <calculatedColumnFormula>SUMIFS(ventas_precio,ventas_producto,tabla_productos[[#This Row],[Producto]],ventas_vendedor,D$1)</calculatedColumnFormula>
    </tableColumn>
    <tableColumn id="5" xr3:uid="{1B2EEB25-DE9E-4AA6-BE30-30925CE712EA}" name="Lujan" totalsRowFunction="sum" dataDxfId="27" totalsRowDxfId="20">
      <calculatedColumnFormula>SUMIFS(ventas_precio,ventas_producto,tabla_productos[[#This Row],[Producto]],ventas_vendedor,E$1)</calculatedColumnFormula>
    </tableColumn>
    <tableColumn id="6" xr3:uid="{973093B2-522D-4119-83AE-9553448A1F3D}" name="Sanchez" totalsRowFunction="sum" dataDxfId="26" totalsRowDxfId="19" dataCellStyle="Moneda">
      <calculatedColumnFormula>SUMIFS(ventas_precio,ventas_producto,tabla_productos[[#This Row],[Producto]],ventas_vendedor,F$1)</calculatedColumnFormula>
    </tableColumn>
    <tableColumn id="7" xr3:uid="{E7756FE0-44BE-4F87-BB31-FF5AEF36F1FC}" name="Zuloaga" totalsRowFunction="sum" dataDxfId="25" totalsRowDxfId="18">
      <calculatedColumnFormula>SUMIFS(ventas_precio,ventas_producto,tabla_productos[[#This Row],[Producto]],ventas_vendedor,G$1)</calculatedColumnFormula>
    </tableColumn>
    <tableColumn id="8" xr3:uid="{859C5AC2-7E69-40FF-9FF2-14674C44A2D1}" name="Total" totalsRowFunction="sum" dataDxfId="24" totalsRowDxfId="17">
      <calculatedColumnFormula>SUM(tabla_regiones[[#This Row],[Capioli]:[Zuloaga]])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73896-876D-4E2F-AA30-36383BB76670}">
  <dimension ref="A1:K182"/>
  <sheetViews>
    <sheetView topLeftCell="H2" zoomScale="148" zoomScaleNormal="148" workbookViewId="0">
      <selection activeCell="K6" sqref="K6"/>
    </sheetView>
  </sheetViews>
  <sheetFormatPr baseColWidth="10" defaultRowHeight="15" x14ac:dyDescent="0.25"/>
  <cols>
    <col min="1" max="1" width="7" style="1" bestFit="1" customWidth="1"/>
    <col min="2" max="2" width="6.85546875" style="1" bestFit="1" customWidth="1"/>
    <col min="3" max="3" width="17" style="1" bestFit="1" customWidth="1"/>
    <col min="4" max="4" width="9.85546875" style="1" bestFit="1" customWidth="1"/>
    <col min="5" max="5" width="13" style="2" bestFit="1" customWidth="1"/>
    <col min="6" max="6" width="16" style="3" bestFit="1" customWidth="1"/>
    <col min="7" max="7" width="12" style="1" bestFit="1" customWidth="1"/>
    <col min="10" max="10" width="9.28515625" bestFit="1" customWidth="1"/>
    <col min="11" max="11" width="18.85546875" bestFit="1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27</v>
      </c>
      <c r="G1" s="1" t="s">
        <v>34</v>
      </c>
      <c r="J1" t="s">
        <v>4</v>
      </c>
      <c r="K1" t="s">
        <v>40</v>
      </c>
    </row>
    <row r="2" spans="1:11" x14ac:dyDescent="0.25">
      <c r="A2" s="1" t="s">
        <v>22</v>
      </c>
      <c r="B2" s="1">
        <v>2008</v>
      </c>
      <c r="C2" s="1" t="s">
        <v>6</v>
      </c>
      <c r="D2" s="1" t="s">
        <v>13</v>
      </c>
      <c r="E2" s="2">
        <v>1055</v>
      </c>
      <c r="F2" s="3">
        <v>5090135</v>
      </c>
      <c r="G2" s="1" t="s">
        <v>32</v>
      </c>
      <c r="I2" t="s">
        <v>35</v>
      </c>
      <c r="J2">
        <f>MIN(ventas_unidades)</f>
        <v>928</v>
      </c>
      <c r="K2" s="3">
        <f>MIN(ventas_precio)</f>
        <v>5090135</v>
      </c>
    </row>
    <row r="3" spans="1:11" x14ac:dyDescent="0.25">
      <c r="A3" s="1" t="s">
        <v>22</v>
      </c>
      <c r="B3" s="1">
        <v>2008</v>
      </c>
      <c r="C3" s="1" t="s">
        <v>15</v>
      </c>
      <c r="D3" s="1" t="s">
        <v>28</v>
      </c>
      <c r="E3" s="2">
        <v>3684</v>
      </c>
      <c r="F3" s="3">
        <v>31929296</v>
      </c>
      <c r="G3" s="1" t="s">
        <v>16</v>
      </c>
      <c r="I3" t="s">
        <v>36</v>
      </c>
      <c r="J3">
        <f>MAX(ventas_unidades)</f>
        <v>4991</v>
      </c>
      <c r="K3" s="3">
        <f>MAX(ventas_precio)</f>
        <v>50835211</v>
      </c>
    </row>
    <row r="4" spans="1:11" x14ac:dyDescent="0.25">
      <c r="A4" s="1" t="s">
        <v>22</v>
      </c>
      <c r="B4" s="1">
        <v>2008</v>
      </c>
      <c r="C4" s="1" t="s">
        <v>31</v>
      </c>
      <c r="D4" s="1" t="s">
        <v>30</v>
      </c>
      <c r="E4" s="2">
        <v>1413</v>
      </c>
      <c r="F4" s="3">
        <v>11747242</v>
      </c>
      <c r="G4" s="1" t="s">
        <v>21</v>
      </c>
      <c r="I4" t="s">
        <v>41</v>
      </c>
      <c r="J4" s="4">
        <f>AVERAGE(ventas_unidades)</f>
        <v>2906.6906077348067</v>
      </c>
      <c r="K4" s="3">
        <f>AVERAGE(ventas_precio)</f>
        <v>17979205.419889502</v>
      </c>
    </row>
    <row r="5" spans="1:11" x14ac:dyDescent="0.25">
      <c r="A5" s="1" t="s">
        <v>22</v>
      </c>
      <c r="B5" s="1">
        <v>2008</v>
      </c>
      <c r="C5" s="1" t="s">
        <v>18</v>
      </c>
      <c r="D5" s="1" t="s">
        <v>29</v>
      </c>
      <c r="E5" s="2">
        <v>4810</v>
      </c>
      <c r="F5" s="3">
        <v>30765033</v>
      </c>
      <c r="G5" s="1" t="s">
        <v>19</v>
      </c>
      <c r="I5" t="s">
        <v>42</v>
      </c>
      <c r="J5">
        <f>MEDIAN(ventas_unidades)</f>
        <v>2925</v>
      </c>
      <c r="K5" s="3">
        <f>MEDIAN(ventas_precio)</f>
        <v>18002618</v>
      </c>
    </row>
    <row r="6" spans="1:11" x14ac:dyDescent="0.25">
      <c r="A6" s="1" t="s">
        <v>22</v>
      </c>
      <c r="B6" s="1">
        <v>2008</v>
      </c>
      <c r="C6" s="1" t="s">
        <v>33</v>
      </c>
      <c r="D6" s="1" t="s">
        <v>8</v>
      </c>
      <c r="E6" s="2">
        <v>2893</v>
      </c>
      <c r="F6" s="3">
        <v>18318567</v>
      </c>
      <c r="G6" s="1" t="s">
        <v>9</v>
      </c>
      <c r="I6" t="s">
        <v>43</v>
      </c>
      <c r="J6" s="2">
        <f>SUM(ventas_unidades)</f>
        <v>526111</v>
      </c>
      <c r="K6" s="3">
        <f>SUM(ventas_precio)</f>
        <v>3254236181</v>
      </c>
    </row>
    <row r="7" spans="1:11" x14ac:dyDescent="0.25">
      <c r="A7" s="1" t="s">
        <v>17</v>
      </c>
      <c r="B7" s="1">
        <v>2008</v>
      </c>
      <c r="C7" s="1" t="s">
        <v>6</v>
      </c>
      <c r="D7" s="1" t="s">
        <v>8</v>
      </c>
      <c r="E7" s="2">
        <v>2341</v>
      </c>
      <c r="F7" s="3">
        <v>31075727</v>
      </c>
      <c r="G7" s="1" t="s">
        <v>32</v>
      </c>
    </row>
    <row r="8" spans="1:11" x14ac:dyDescent="0.25">
      <c r="A8" s="1" t="s">
        <v>17</v>
      </c>
      <c r="B8" s="1">
        <v>2008</v>
      </c>
      <c r="C8" s="1" t="s">
        <v>15</v>
      </c>
      <c r="D8" s="1" t="s">
        <v>13</v>
      </c>
      <c r="E8" s="2">
        <v>1306</v>
      </c>
      <c r="F8" s="3">
        <v>5417604</v>
      </c>
      <c r="G8" s="1" t="s">
        <v>16</v>
      </c>
    </row>
    <row r="9" spans="1:11" x14ac:dyDescent="0.25">
      <c r="A9" s="1" t="s">
        <v>17</v>
      </c>
      <c r="B9" s="1">
        <v>2008</v>
      </c>
      <c r="C9" s="1" t="s">
        <v>31</v>
      </c>
      <c r="D9" s="1" t="s">
        <v>29</v>
      </c>
      <c r="E9" s="2">
        <v>3750</v>
      </c>
      <c r="F9" s="3">
        <v>24348714</v>
      </c>
      <c r="G9" s="1" t="s">
        <v>21</v>
      </c>
    </row>
    <row r="10" spans="1:11" x14ac:dyDescent="0.25">
      <c r="A10" s="1" t="s">
        <v>17</v>
      </c>
      <c r="B10" s="1">
        <v>2008</v>
      </c>
      <c r="C10" s="1" t="s">
        <v>18</v>
      </c>
      <c r="D10" s="1" t="s">
        <v>28</v>
      </c>
      <c r="E10" s="2">
        <v>4380</v>
      </c>
      <c r="F10" s="3">
        <v>8427590</v>
      </c>
      <c r="G10" s="1" t="s">
        <v>19</v>
      </c>
    </row>
    <row r="11" spans="1:11" x14ac:dyDescent="0.25">
      <c r="A11" s="1" t="s">
        <v>17</v>
      </c>
      <c r="B11" s="1">
        <v>2008</v>
      </c>
      <c r="C11" s="1" t="s">
        <v>33</v>
      </c>
      <c r="D11" s="1" t="s">
        <v>11</v>
      </c>
      <c r="E11" s="2">
        <v>4851</v>
      </c>
      <c r="F11" s="3">
        <v>7999078</v>
      </c>
      <c r="G11" s="1" t="s">
        <v>9</v>
      </c>
    </row>
    <row r="12" spans="1:11" x14ac:dyDescent="0.25">
      <c r="A12" s="1" t="s">
        <v>20</v>
      </c>
      <c r="B12" s="1">
        <v>2008</v>
      </c>
      <c r="C12" s="1" t="s">
        <v>6</v>
      </c>
      <c r="D12" s="1" t="s">
        <v>30</v>
      </c>
      <c r="E12" s="2">
        <v>1023</v>
      </c>
      <c r="F12" s="3">
        <v>8057755</v>
      </c>
      <c r="G12" s="1" t="s">
        <v>32</v>
      </c>
    </row>
    <row r="13" spans="1:11" x14ac:dyDescent="0.25">
      <c r="A13" s="1" t="s">
        <v>20</v>
      </c>
      <c r="B13" s="1">
        <v>2008</v>
      </c>
      <c r="C13" s="1" t="s">
        <v>15</v>
      </c>
      <c r="D13" s="1" t="s">
        <v>8</v>
      </c>
      <c r="E13" s="2">
        <v>2815</v>
      </c>
      <c r="F13" s="3">
        <v>16917541</v>
      </c>
      <c r="G13" s="1" t="s">
        <v>16</v>
      </c>
    </row>
    <row r="14" spans="1:11" x14ac:dyDescent="0.25">
      <c r="A14" s="1" t="s">
        <v>20</v>
      </c>
      <c r="B14" s="1">
        <v>2008</v>
      </c>
      <c r="C14" s="1" t="s">
        <v>31</v>
      </c>
      <c r="D14" s="1" t="s">
        <v>28</v>
      </c>
      <c r="E14" s="2">
        <v>3533</v>
      </c>
      <c r="F14" s="3">
        <v>7658056</v>
      </c>
      <c r="G14" s="1" t="s">
        <v>21</v>
      </c>
    </row>
    <row r="15" spans="1:11" x14ac:dyDescent="0.25">
      <c r="A15" s="1" t="s">
        <v>20</v>
      </c>
      <c r="B15" s="1">
        <v>2008</v>
      </c>
      <c r="C15" s="1" t="s">
        <v>18</v>
      </c>
      <c r="D15" s="1" t="s">
        <v>30</v>
      </c>
      <c r="E15" s="2">
        <v>1759</v>
      </c>
      <c r="F15" s="3">
        <v>6478805</v>
      </c>
      <c r="G15" s="1" t="s">
        <v>19</v>
      </c>
    </row>
    <row r="16" spans="1:11" x14ac:dyDescent="0.25">
      <c r="A16" s="1" t="s">
        <v>20</v>
      </c>
      <c r="B16" s="1">
        <v>2008</v>
      </c>
      <c r="C16" s="1" t="s">
        <v>33</v>
      </c>
      <c r="D16" s="1" t="s">
        <v>29</v>
      </c>
      <c r="E16" s="2">
        <v>3055</v>
      </c>
      <c r="F16" s="3">
        <v>7878480</v>
      </c>
      <c r="G16" s="1" t="s">
        <v>9</v>
      </c>
    </row>
    <row r="17" spans="1:7" x14ac:dyDescent="0.25">
      <c r="A17" s="1" t="s">
        <v>25</v>
      </c>
      <c r="B17" s="1">
        <v>2008</v>
      </c>
      <c r="C17" s="1" t="s">
        <v>6</v>
      </c>
      <c r="D17" s="1" t="s">
        <v>29</v>
      </c>
      <c r="E17" s="2">
        <v>2455</v>
      </c>
      <c r="F17" s="3">
        <v>26417450</v>
      </c>
      <c r="G17" s="1" t="s">
        <v>32</v>
      </c>
    </row>
    <row r="18" spans="1:7" x14ac:dyDescent="0.25">
      <c r="A18" s="1" t="s">
        <v>25</v>
      </c>
      <c r="B18" s="1">
        <v>2008</v>
      </c>
      <c r="C18" s="1" t="s">
        <v>15</v>
      </c>
      <c r="D18" s="1" t="s">
        <v>8</v>
      </c>
      <c r="E18" s="2">
        <v>4301</v>
      </c>
      <c r="F18" s="3">
        <v>21478628</v>
      </c>
      <c r="G18" s="1" t="s">
        <v>16</v>
      </c>
    </row>
    <row r="19" spans="1:7" x14ac:dyDescent="0.25">
      <c r="A19" s="1" t="s">
        <v>25</v>
      </c>
      <c r="B19" s="1">
        <v>2008</v>
      </c>
      <c r="C19" s="1" t="s">
        <v>31</v>
      </c>
      <c r="D19" s="1" t="s">
        <v>13</v>
      </c>
      <c r="E19" s="2">
        <v>3009</v>
      </c>
      <c r="F19" s="3">
        <v>11257947</v>
      </c>
      <c r="G19" s="1" t="s">
        <v>21</v>
      </c>
    </row>
    <row r="20" spans="1:7" x14ac:dyDescent="0.25">
      <c r="A20" s="1" t="s">
        <v>25</v>
      </c>
      <c r="B20" s="1">
        <v>2008</v>
      </c>
      <c r="C20" s="1" t="s">
        <v>18</v>
      </c>
      <c r="D20" s="1" t="s">
        <v>28</v>
      </c>
      <c r="E20" s="2">
        <v>1807</v>
      </c>
      <c r="F20" s="3">
        <v>18002618</v>
      </c>
      <c r="G20" s="1" t="s">
        <v>19</v>
      </c>
    </row>
    <row r="21" spans="1:7" x14ac:dyDescent="0.25">
      <c r="A21" s="1" t="s">
        <v>25</v>
      </c>
      <c r="B21" s="1">
        <v>2008</v>
      </c>
      <c r="C21" s="1" t="s">
        <v>33</v>
      </c>
      <c r="D21" s="1" t="s">
        <v>8</v>
      </c>
      <c r="E21" s="2">
        <v>3562</v>
      </c>
      <c r="F21" s="3">
        <v>9309943</v>
      </c>
      <c r="G21" s="1" t="s">
        <v>9</v>
      </c>
    </row>
    <row r="22" spans="1:7" x14ac:dyDescent="0.25">
      <c r="A22" s="1" t="s">
        <v>12</v>
      </c>
      <c r="B22" s="1">
        <v>2008</v>
      </c>
      <c r="C22" s="1" t="s">
        <v>6</v>
      </c>
      <c r="D22" s="1" t="s">
        <v>8</v>
      </c>
      <c r="E22" s="2">
        <v>4058</v>
      </c>
      <c r="F22" s="3">
        <v>30435593</v>
      </c>
      <c r="G22" s="1" t="s">
        <v>32</v>
      </c>
    </row>
    <row r="23" spans="1:7" x14ac:dyDescent="0.25">
      <c r="A23" s="1" t="s">
        <v>12</v>
      </c>
      <c r="B23" s="1">
        <v>2008</v>
      </c>
      <c r="C23" s="1" t="s">
        <v>15</v>
      </c>
      <c r="D23" s="1" t="s">
        <v>28</v>
      </c>
      <c r="E23" s="2">
        <v>2697</v>
      </c>
      <c r="F23" s="3">
        <v>9662521</v>
      </c>
      <c r="G23" s="1" t="s">
        <v>16</v>
      </c>
    </row>
    <row r="24" spans="1:7" x14ac:dyDescent="0.25">
      <c r="A24" s="1" t="s">
        <v>12</v>
      </c>
      <c r="B24" s="1">
        <v>2008</v>
      </c>
      <c r="C24" s="1" t="s">
        <v>31</v>
      </c>
      <c r="D24" s="1" t="s">
        <v>30</v>
      </c>
      <c r="E24" s="2">
        <v>2288</v>
      </c>
      <c r="F24" s="3">
        <v>29657237</v>
      </c>
      <c r="G24" s="1" t="s">
        <v>21</v>
      </c>
    </row>
    <row r="25" spans="1:7" x14ac:dyDescent="0.25">
      <c r="A25" s="1" t="s">
        <v>12</v>
      </c>
      <c r="B25" s="1">
        <v>2008</v>
      </c>
      <c r="C25" s="1" t="s">
        <v>18</v>
      </c>
      <c r="D25" s="1" t="s">
        <v>29</v>
      </c>
      <c r="E25" s="2">
        <v>2607</v>
      </c>
      <c r="F25" s="3">
        <v>6428849</v>
      </c>
      <c r="G25" s="1" t="s">
        <v>19</v>
      </c>
    </row>
    <row r="26" spans="1:7" x14ac:dyDescent="0.25">
      <c r="A26" s="1" t="s">
        <v>12</v>
      </c>
      <c r="B26" s="1">
        <v>2008</v>
      </c>
      <c r="C26" s="1" t="s">
        <v>33</v>
      </c>
      <c r="D26" s="1" t="s">
        <v>30</v>
      </c>
      <c r="E26" s="2">
        <v>1262</v>
      </c>
      <c r="F26" s="3">
        <v>9325822</v>
      </c>
      <c r="G26" s="1" t="s">
        <v>9</v>
      </c>
    </row>
    <row r="27" spans="1:7" x14ac:dyDescent="0.25">
      <c r="A27" s="1" t="s">
        <v>10</v>
      </c>
      <c r="B27" s="1">
        <v>2008</v>
      </c>
      <c r="C27" s="1" t="s">
        <v>6</v>
      </c>
      <c r="D27" s="1" t="s">
        <v>28</v>
      </c>
      <c r="E27" s="2">
        <v>2659</v>
      </c>
      <c r="F27" s="3">
        <v>7919393</v>
      </c>
      <c r="G27" s="1" t="s">
        <v>32</v>
      </c>
    </row>
    <row r="28" spans="1:7" x14ac:dyDescent="0.25">
      <c r="A28" s="1" t="s">
        <v>10</v>
      </c>
      <c r="B28" s="1">
        <v>2008</v>
      </c>
      <c r="C28" s="1" t="s">
        <v>15</v>
      </c>
      <c r="D28" s="1" t="s">
        <v>13</v>
      </c>
      <c r="E28" s="2">
        <v>3761</v>
      </c>
      <c r="F28" s="3">
        <v>8066334</v>
      </c>
      <c r="G28" s="1" t="s">
        <v>16</v>
      </c>
    </row>
    <row r="29" spans="1:7" x14ac:dyDescent="0.25">
      <c r="A29" s="1" t="s">
        <v>10</v>
      </c>
      <c r="B29" s="1">
        <v>2008</v>
      </c>
      <c r="C29" s="1" t="s">
        <v>31</v>
      </c>
      <c r="D29" s="1" t="s">
        <v>30</v>
      </c>
      <c r="E29" s="2">
        <v>3399</v>
      </c>
      <c r="F29" s="3">
        <v>23606354</v>
      </c>
      <c r="G29" s="1" t="s">
        <v>21</v>
      </c>
    </row>
    <row r="30" spans="1:7" x14ac:dyDescent="0.25">
      <c r="A30" s="1" t="s">
        <v>10</v>
      </c>
      <c r="B30" s="1">
        <v>2008</v>
      </c>
      <c r="C30" s="1" t="s">
        <v>18</v>
      </c>
      <c r="D30" s="1" t="s">
        <v>29</v>
      </c>
      <c r="E30" s="2">
        <v>4991</v>
      </c>
      <c r="F30" s="3">
        <v>7707689</v>
      </c>
      <c r="G30" s="1" t="s">
        <v>19</v>
      </c>
    </row>
    <row r="31" spans="1:7" x14ac:dyDescent="0.25">
      <c r="A31" s="1" t="s">
        <v>10</v>
      </c>
      <c r="B31" s="1">
        <v>2008</v>
      </c>
      <c r="C31" s="1" t="s">
        <v>33</v>
      </c>
      <c r="D31" s="1" t="s">
        <v>11</v>
      </c>
      <c r="E31" s="2">
        <v>2061</v>
      </c>
      <c r="F31" s="3">
        <v>20180744</v>
      </c>
      <c r="G31" s="1" t="s">
        <v>9</v>
      </c>
    </row>
    <row r="32" spans="1:7" x14ac:dyDescent="0.25">
      <c r="A32" s="1" t="s">
        <v>5</v>
      </c>
      <c r="B32" s="1">
        <v>2008</v>
      </c>
      <c r="C32" s="1" t="s">
        <v>6</v>
      </c>
      <c r="D32" s="1" t="s">
        <v>29</v>
      </c>
      <c r="E32" s="2">
        <v>2291</v>
      </c>
      <c r="F32" s="3">
        <v>16130387</v>
      </c>
      <c r="G32" s="1" t="s">
        <v>32</v>
      </c>
    </row>
    <row r="33" spans="1:7" x14ac:dyDescent="0.25">
      <c r="A33" s="1" t="s">
        <v>5</v>
      </c>
      <c r="B33" s="1">
        <v>2008</v>
      </c>
      <c r="C33" s="1" t="s">
        <v>15</v>
      </c>
      <c r="D33" s="1" t="s">
        <v>30</v>
      </c>
      <c r="E33" s="2">
        <v>2696</v>
      </c>
      <c r="F33" s="3">
        <v>26234243</v>
      </c>
      <c r="G33" s="1" t="s">
        <v>16</v>
      </c>
    </row>
    <row r="34" spans="1:7" x14ac:dyDescent="0.25">
      <c r="A34" s="1" t="s">
        <v>5</v>
      </c>
      <c r="B34" s="1">
        <v>2008</v>
      </c>
      <c r="C34" s="1" t="s">
        <v>31</v>
      </c>
      <c r="D34" s="1" t="s">
        <v>11</v>
      </c>
      <c r="E34" s="2">
        <v>4125</v>
      </c>
      <c r="F34" s="3">
        <v>6788991</v>
      </c>
      <c r="G34" s="1" t="s">
        <v>21</v>
      </c>
    </row>
    <row r="35" spans="1:7" x14ac:dyDescent="0.25">
      <c r="A35" s="1" t="s">
        <v>5</v>
      </c>
      <c r="B35" s="1">
        <v>2008</v>
      </c>
      <c r="C35" s="1" t="s">
        <v>18</v>
      </c>
      <c r="D35" s="1" t="s">
        <v>8</v>
      </c>
      <c r="E35" s="2">
        <v>3863</v>
      </c>
      <c r="F35" s="3">
        <v>30389515</v>
      </c>
      <c r="G35" s="1" t="s">
        <v>19</v>
      </c>
    </row>
    <row r="36" spans="1:7" x14ac:dyDescent="0.25">
      <c r="A36" s="1" t="s">
        <v>5</v>
      </c>
      <c r="B36" s="1">
        <v>2008</v>
      </c>
      <c r="C36" s="1" t="s">
        <v>33</v>
      </c>
      <c r="D36" s="1" t="s">
        <v>13</v>
      </c>
      <c r="E36" s="2">
        <v>2925</v>
      </c>
      <c r="F36" s="3">
        <v>31204355</v>
      </c>
      <c r="G36" s="1" t="s">
        <v>9</v>
      </c>
    </row>
    <row r="37" spans="1:7" x14ac:dyDescent="0.25">
      <c r="A37" s="1" t="s">
        <v>23</v>
      </c>
      <c r="B37" s="1">
        <v>2008</v>
      </c>
      <c r="C37" s="1" t="s">
        <v>6</v>
      </c>
      <c r="D37" s="1" t="s">
        <v>11</v>
      </c>
      <c r="E37" s="2">
        <v>1386</v>
      </c>
      <c r="F37" s="3">
        <v>13353392</v>
      </c>
      <c r="G37" s="1" t="s">
        <v>32</v>
      </c>
    </row>
    <row r="38" spans="1:7" x14ac:dyDescent="0.25">
      <c r="A38" s="1" t="s">
        <v>23</v>
      </c>
      <c r="B38" s="1">
        <v>2008</v>
      </c>
      <c r="C38" s="1" t="s">
        <v>15</v>
      </c>
      <c r="D38" s="1" t="s">
        <v>29</v>
      </c>
      <c r="E38" s="2">
        <v>3671</v>
      </c>
      <c r="F38" s="3">
        <v>23367335</v>
      </c>
      <c r="G38" s="1" t="s">
        <v>16</v>
      </c>
    </row>
    <row r="39" spans="1:7" x14ac:dyDescent="0.25">
      <c r="A39" s="1" t="s">
        <v>23</v>
      </c>
      <c r="B39" s="1">
        <v>2008</v>
      </c>
      <c r="C39" s="1" t="s">
        <v>31</v>
      </c>
      <c r="D39" s="1" t="s">
        <v>8</v>
      </c>
      <c r="E39" s="2">
        <v>3207</v>
      </c>
      <c r="F39" s="3">
        <v>26670251</v>
      </c>
      <c r="G39" s="1" t="s">
        <v>21</v>
      </c>
    </row>
    <row r="40" spans="1:7" x14ac:dyDescent="0.25">
      <c r="A40" s="1" t="s">
        <v>23</v>
      </c>
      <c r="B40" s="1">
        <v>2008</v>
      </c>
      <c r="C40" s="1" t="s">
        <v>18</v>
      </c>
      <c r="D40" s="1" t="s">
        <v>28</v>
      </c>
      <c r="E40" s="2">
        <v>928</v>
      </c>
      <c r="F40" s="3">
        <v>20233647</v>
      </c>
      <c r="G40" s="1" t="s">
        <v>19</v>
      </c>
    </row>
    <row r="41" spans="1:7" x14ac:dyDescent="0.25">
      <c r="A41" s="1" t="s">
        <v>23</v>
      </c>
      <c r="B41" s="1">
        <v>2008</v>
      </c>
      <c r="C41" s="1" t="s">
        <v>33</v>
      </c>
      <c r="D41" s="1" t="s">
        <v>8</v>
      </c>
      <c r="E41" s="2">
        <v>2627</v>
      </c>
      <c r="F41" s="3">
        <v>9299840</v>
      </c>
      <c r="G41" s="1" t="s">
        <v>9</v>
      </c>
    </row>
    <row r="42" spans="1:7" x14ac:dyDescent="0.25">
      <c r="A42" s="1" t="s">
        <v>14</v>
      </c>
      <c r="B42" s="1">
        <v>2008</v>
      </c>
      <c r="C42" s="1" t="s">
        <v>6</v>
      </c>
      <c r="D42" s="1" t="s">
        <v>30</v>
      </c>
      <c r="E42" s="2">
        <v>3452</v>
      </c>
      <c r="F42" s="3">
        <v>19813786</v>
      </c>
      <c r="G42" s="1" t="s">
        <v>32</v>
      </c>
    </row>
    <row r="43" spans="1:7" x14ac:dyDescent="0.25">
      <c r="A43" s="1" t="s">
        <v>14</v>
      </c>
      <c r="B43" s="1">
        <v>2008</v>
      </c>
      <c r="C43" s="1" t="s">
        <v>15</v>
      </c>
      <c r="D43" s="1" t="s">
        <v>8</v>
      </c>
      <c r="E43" s="2">
        <v>4754</v>
      </c>
      <c r="F43" s="3">
        <v>20896240</v>
      </c>
      <c r="G43" s="1" t="s">
        <v>16</v>
      </c>
    </row>
    <row r="44" spans="1:7" x14ac:dyDescent="0.25">
      <c r="A44" s="1" t="s">
        <v>14</v>
      </c>
      <c r="B44" s="1">
        <v>2008</v>
      </c>
      <c r="C44" s="1" t="s">
        <v>31</v>
      </c>
      <c r="D44" s="1" t="s">
        <v>8</v>
      </c>
      <c r="E44" s="2">
        <v>2636</v>
      </c>
      <c r="F44" s="3">
        <v>11433092</v>
      </c>
      <c r="G44" s="1" t="s">
        <v>21</v>
      </c>
    </row>
    <row r="45" spans="1:7" x14ac:dyDescent="0.25">
      <c r="A45" s="1" t="s">
        <v>14</v>
      </c>
      <c r="B45" s="1">
        <v>2008</v>
      </c>
      <c r="C45" s="1" t="s">
        <v>18</v>
      </c>
      <c r="D45" s="1" t="s">
        <v>30</v>
      </c>
      <c r="E45" s="2">
        <v>3696</v>
      </c>
      <c r="F45" s="3">
        <v>10106212</v>
      </c>
      <c r="G45" s="1" t="s">
        <v>19</v>
      </c>
    </row>
    <row r="46" spans="1:7" x14ac:dyDescent="0.25">
      <c r="A46" s="1" t="s">
        <v>14</v>
      </c>
      <c r="B46" s="1">
        <v>2008</v>
      </c>
      <c r="C46" s="1" t="s">
        <v>33</v>
      </c>
      <c r="D46" s="1" t="s">
        <v>13</v>
      </c>
      <c r="E46" s="2">
        <v>2537</v>
      </c>
      <c r="F46" s="3">
        <v>13677001</v>
      </c>
      <c r="G46" s="1" t="s">
        <v>9</v>
      </c>
    </row>
    <row r="47" spans="1:7" x14ac:dyDescent="0.25">
      <c r="A47" s="1" t="s">
        <v>24</v>
      </c>
      <c r="B47" s="1">
        <v>2008</v>
      </c>
      <c r="C47" s="1" t="s">
        <v>6</v>
      </c>
      <c r="D47" s="1" t="s">
        <v>28</v>
      </c>
      <c r="E47" s="2">
        <v>3893</v>
      </c>
      <c r="F47" s="3">
        <v>15513284</v>
      </c>
      <c r="G47" s="1" t="s">
        <v>32</v>
      </c>
    </row>
    <row r="48" spans="1:7" x14ac:dyDescent="0.25">
      <c r="A48" s="1" t="s">
        <v>24</v>
      </c>
      <c r="B48" s="1">
        <v>2008</v>
      </c>
      <c r="C48" s="1" t="s">
        <v>15</v>
      </c>
      <c r="D48" s="1" t="s">
        <v>13</v>
      </c>
      <c r="E48" s="2">
        <v>4858</v>
      </c>
      <c r="F48" s="3">
        <v>13669395</v>
      </c>
      <c r="G48" s="1" t="s">
        <v>16</v>
      </c>
    </row>
    <row r="49" spans="1:7" x14ac:dyDescent="0.25">
      <c r="A49" s="1" t="s">
        <v>24</v>
      </c>
      <c r="B49" s="1">
        <v>2008</v>
      </c>
      <c r="C49" s="1" t="s">
        <v>31</v>
      </c>
      <c r="D49" s="1" t="s">
        <v>28</v>
      </c>
      <c r="E49" s="2">
        <v>3261</v>
      </c>
      <c r="F49" s="3">
        <v>15535130</v>
      </c>
      <c r="G49" s="1" t="s">
        <v>21</v>
      </c>
    </row>
    <row r="50" spans="1:7" x14ac:dyDescent="0.25">
      <c r="A50" s="1" t="s">
        <v>24</v>
      </c>
      <c r="B50" s="1">
        <v>2008</v>
      </c>
      <c r="C50" s="1" t="s">
        <v>18</v>
      </c>
      <c r="D50" s="1" t="s">
        <v>29</v>
      </c>
      <c r="E50" s="2">
        <v>4951</v>
      </c>
      <c r="F50" s="3">
        <v>12222666</v>
      </c>
      <c r="G50" s="1" t="s">
        <v>19</v>
      </c>
    </row>
    <row r="51" spans="1:7" x14ac:dyDescent="0.25">
      <c r="A51" s="1" t="s">
        <v>24</v>
      </c>
      <c r="B51" s="1">
        <v>2008</v>
      </c>
      <c r="C51" s="1" t="s">
        <v>33</v>
      </c>
      <c r="D51" s="1" t="s">
        <v>29</v>
      </c>
      <c r="E51" s="2">
        <v>3142</v>
      </c>
      <c r="F51" s="3">
        <v>21837764</v>
      </c>
      <c r="G51" s="1" t="s">
        <v>9</v>
      </c>
    </row>
    <row r="52" spans="1:7" x14ac:dyDescent="0.25">
      <c r="A52" s="1" t="s">
        <v>26</v>
      </c>
      <c r="B52" s="1">
        <v>2008</v>
      </c>
      <c r="C52" s="1" t="s">
        <v>6</v>
      </c>
      <c r="D52" s="1" t="s">
        <v>29</v>
      </c>
      <c r="E52" s="2">
        <v>4638</v>
      </c>
      <c r="F52" s="3">
        <v>21936584</v>
      </c>
      <c r="G52" s="1" t="s">
        <v>32</v>
      </c>
    </row>
    <row r="53" spans="1:7" x14ac:dyDescent="0.25">
      <c r="A53" s="1" t="s">
        <v>26</v>
      </c>
      <c r="B53" s="1">
        <v>2008</v>
      </c>
      <c r="C53" s="1" t="s">
        <v>15</v>
      </c>
      <c r="D53" s="1" t="s">
        <v>30</v>
      </c>
      <c r="E53" s="2">
        <v>1546</v>
      </c>
      <c r="F53" s="3">
        <v>24898288</v>
      </c>
      <c r="G53" s="1" t="s">
        <v>16</v>
      </c>
    </row>
    <row r="54" spans="1:7" x14ac:dyDescent="0.25">
      <c r="A54" s="1" t="s">
        <v>26</v>
      </c>
      <c r="B54" s="1">
        <v>2008</v>
      </c>
      <c r="C54" s="1" t="s">
        <v>31</v>
      </c>
      <c r="D54" s="1" t="s">
        <v>8</v>
      </c>
      <c r="E54" s="2">
        <v>4397</v>
      </c>
      <c r="F54" s="3">
        <v>26381433</v>
      </c>
      <c r="G54" s="1" t="s">
        <v>21</v>
      </c>
    </row>
    <row r="55" spans="1:7" x14ac:dyDescent="0.25">
      <c r="A55" s="1" t="s">
        <v>26</v>
      </c>
      <c r="B55" s="1">
        <v>2008</v>
      </c>
      <c r="C55" s="1" t="s">
        <v>18</v>
      </c>
      <c r="D55" s="1" t="s">
        <v>28</v>
      </c>
      <c r="E55" s="2">
        <v>3983</v>
      </c>
      <c r="F55" s="3">
        <v>18755446</v>
      </c>
      <c r="G55" s="1" t="s">
        <v>19</v>
      </c>
    </row>
    <row r="56" spans="1:7" x14ac:dyDescent="0.25">
      <c r="A56" s="1" t="s">
        <v>26</v>
      </c>
      <c r="B56" s="1">
        <v>2008</v>
      </c>
      <c r="C56" s="1" t="s">
        <v>33</v>
      </c>
      <c r="D56" s="1" t="s">
        <v>29</v>
      </c>
      <c r="E56" s="2">
        <v>1162</v>
      </c>
      <c r="F56" s="3">
        <v>5792861</v>
      </c>
      <c r="G56" s="1" t="s">
        <v>9</v>
      </c>
    </row>
    <row r="57" spans="1:7" x14ac:dyDescent="0.25">
      <c r="A57" s="1" t="s">
        <v>7</v>
      </c>
      <c r="B57" s="1">
        <v>2008</v>
      </c>
      <c r="C57" s="1" t="s">
        <v>6</v>
      </c>
      <c r="D57" s="1" t="s">
        <v>8</v>
      </c>
      <c r="E57" s="2">
        <v>3781</v>
      </c>
      <c r="F57" s="3">
        <v>22925625</v>
      </c>
      <c r="G57" s="1" t="s">
        <v>32</v>
      </c>
    </row>
    <row r="58" spans="1:7" x14ac:dyDescent="0.25">
      <c r="A58" s="1" t="s">
        <v>7</v>
      </c>
      <c r="B58" s="1">
        <v>2008</v>
      </c>
      <c r="C58" s="1" t="s">
        <v>15</v>
      </c>
      <c r="D58" s="1" t="s">
        <v>29</v>
      </c>
      <c r="E58" s="2">
        <v>3035</v>
      </c>
      <c r="F58" s="3">
        <v>18264416</v>
      </c>
      <c r="G58" s="1" t="s">
        <v>16</v>
      </c>
    </row>
    <row r="59" spans="1:7" x14ac:dyDescent="0.25">
      <c r="A59" s="1" t="s">
        <v>7</v>
      </c>
      <c r="B59" s="1">
        <v>2008</v>
      </c>
      <c r="C59" s="1" t="s">
        <v>31</v>
      </c>
      <c r="D59" s="1" t="s">
        <v>13</v>
      </c>
      <c r="E59" s="2">
        <v>1539</v>
      </c>
      <c r="F59" s="3">
        <v>21394635</v>
      </c>
      <c r="G59" s="1" t="s">
        <v>21</v>
      </c>
    </row>
    <row r="60" spans="1:7" x14ac:dyDescent="0.25">
      <c r="A60" s="1" t="s">
        <v>7</v>
      </c>
      <c r="B60" s="1">
        <v>2008</v>
      </c>
      <c r="C60" s="1" t="s">
        <v>18</v>
      </c>
      <c r="D60" s="1" t="s">
        <v>28</v>
      </c>
      <c r="E60" s="2">
        <v>2798</v>
      </c>
      <c r="F60" s="3">
        <v>21411284</v>
      </c>
      <c r="G60" s="1" t="s">
        <v>19</v>
      </c>
    </row>
    <row r="61" spans="1:7" x14ac:dyDescent="0.25">
      <c r="A61" s="1" t="s">
        <v>7</v>
      </c>
      <c r="B61" s="1">
        <v>2008</v>
      </c>
      <c r="C61" s="1" t="s">
        <v>33</v>
      </c>
      <c r="D61" s="1" t="s">
        <v>30</v>
      </c>
      <c r="E61" s="2">
        <v>2619</v>
      </c>
      <c r="F61" s="3">
        <v>5540308</v>
      </c>
      <c r="G61" s="1" t="s">
        <v>9</v>
      </c>
    </row>
    <row r="62" spans="1:7" x14ac:dyDescent="0.25">
      <c r="A62" s="1" t="s">
        <v>22</v>
      </c>
      <c r="B62" s="1">
        <v>2009</v>
      </c>
      <c r="C62" s="1" t="s">
        <v>6</v>
      </c>
      <c r="D62" s="1" t="s">
        <v>28</v>
      </c>
      <c r="E62" s="2">
        <v>2566</v>
      </c>
      <c r="F62" s="3">
        <v>21006431</v>
      </c>
      <c r="G62" s="1" t="s">
        <v>32</v>
      </c>
    </row>
    <row r="63" spans="1:7" x14ac:dyDescent="0.25">
      <c r="A63" s="1" t="s">
        <v>22</v>
      </c>
      <c r="B63" s="1">
        <v>2009</v>
      </c>
      <c r="C63" s="1" t="s">
        <v>15</v>
      </c>
      <c r="D63" s="1" t="s">
        <v>11</v>
      </c>
      <c r="E63" s="2">
        <v>4836</v>
      </c>
      <c r="F63" s="3">
        <v>15867065</v>
      </c>
      <c r="G63" s="1" t="s">
        <v>16</v>
      </c>
    </row>
    <row r="64" spans="1:7" x14ac:dyDescent="0.25">
      <c r="A64" s="1" t="s">
        <v>22</v>
      </c>
      <c r="B64" s="1">
        <v>2009</v>
      </c>
      <c r="C64" s="1" t="s">
        <v>31</v>
      </c>
      <c r="D64" s="1" t="s">
        <v>11</v>
      </c>
      <c r="E64" s="2">
        <v>1018</v>
      </c>
      <c r="F64" s="3">
        <v>25078121</v>
      </c>
      <c r="G64" s="1" t="s">
        <v>21</v>
      </c>
    </row>
    <row r="65" spans="1:7" x14ac:dyDescent="0.25">
      <c r="A65" s="1" t="s">
        <v>22</v>
      </c>
      <c r="B65" s="1">
        <v>2009</v>
      </c>
      <c r="C65" s="1" t="s">
        <v>18</v>
      </c>
      <c r="D65" s="1" t="s">
        <v>8</v>
      </c>
      <c r="E65" s="2">
        <v>4295</v>
      </c>
      <c r="F65" s="3">
        <v>16927126</v>
      </c>
      <c r="G65" s="1" t="s">
        <v>19</v>
      </c>
    </row>
    <row r="66" spans="1:7" x14ac:dyDescent="0.25">
      <c r="A66" s="1" t="s">
        <v>22</v>
      </c>
      <c r="B66" s="1">
        <v>2009</v>
      </c>
      <c r="C66" s="1" t="s">
        <v>33</v>
      </c>
      <c r="D66" s="1" t="s">
        <v>29</v>
      </c>
      <c r="E66" s="2">
        <v>1137</v>
      </c>
      <c r="F66" s="3">
        <v>5147572</v>
      </c>
      <c r="G66" s="1" t="s">
        <v>9</v>
      </c>
    </row>
    <row r="67" spans="1:7" x14ac:dyDescent="0.25">
      <c r="A67" s="1" t="s">
        <v>17</v>
      </c>
      <c r="B67" s="1">
        <v>2009</v>
      </c>
      <c r="C67" s="1" t="s">
        <v>6</v>
      </c>
      <c r="D67" s="1" t="s">
        <v>8</v>
      </c>
      <c r="E67" s="2">
        <v>3385</v>
      </c>
      <c r="F67" s="3">
        <v>23594558</v>
      </c>
      <c r="G67" s="1" t="s">
        <v>32</v>
      </c>
    </row>
    <row r="68" spans="1:7" x14ac:dyDescent="0.25">
      <c r="A68" s="1" t="s">
        <v>17</v>
      </c>
      <c r="B68" s="1">
        <v>2009</v>
      </c>
      <c r="C68" s="1" t="s">
        <v>15</v>
      </c>
      <c r="D68" s="1" t="s">
        <v>8</v>
      </c>
      <c r="E68" s="2">
        <v>2936</v>
      </c>
      <c r="F68" s="3">
        <v>26855207</v>
      </c>
      <c r="G68" s="1" t="s">
        <v>16</v>
      </c>
    </row>
    <row r="69" spans="1:7" x14ac:dyDescent="0.25">
      <c r="A69" s="1" t="s">
        <v>17</v>
      </c>
      <c r="B69" s="1">
        <v>2009</v>
      </c>
      <c r="C69" s="1" t="s">
        <v>31</v>
      </c>
      <c r="D69" s="1" t="s">
        <v>30</v>
      </c>
      <c r="E69" s="2">
        <v>983</v>
      </c>
      <c r="F69" s="3">
        <v>29014564</v>
      </c>
      <c r="G69" s="1" t="s">
        <v>21</v>
      </c>
    </row>
    <row r="70" spans="1:7" x14ac:dyDescent="0.25">
      <c r="A70" s="1" t="s">
        <v>17</v>
      </c>
      <c r="B70" s="1">
        <v>2009</v>
      </c>
      <c r="C70" s="1" t="s">
        <v>18</v>
      </c>
      <c r="D70" s="1" t="s">
        <v>28</v>
      </c>
      <c r="E70" s="2">
        <v>4924</v>
      </c>
      <c r="F70" s="3">
        <v>12732093</v>
      </c>
      <c r="G70" s="1" t="s">
        <v>19</v>
      </c>
    </row>
    <row r="71" spans="1:7" x14ac:dyDescent="0.25">
      <c r="A71" s="1" t="s">
        <v>17</v>
      </c>
      <c r="B71" s="1">
        <v>2009</v>
      </c>
      <c r="C71" s="1" t="s">
        <v>33</v>
      </c>
      <c r="D71" s="1" t="s">
        <v>28</v>
      </c>
      <c r="E71" s="2">
        <v>4134</v>
      </c>
      <c r="F71" s="3">
        <v>27692129</v>
      </c>
      <c r="G71" s="1" t="s">
        <v>9</v>
      </c>
    </row>
    <row r="72" spans="1:7" x14ac:dyDescent="0.25">
      <c r="A72" s="1" t="s">
        <v>20</v>
      </c>
      <c r="B72" s="1">
        <v>2009</v>
      </c>
      <c r="C72" s="1" t="s">
        <v>6</v>
      </c>
      <c r="D72" s="1" t="s">
        <v>30</v>
      </c>
      <c r="E72" s="2">
        <v>2145</v>
      </c>
      <c r="F72" s="3">
        <v>14358111</v>
      </c>
      <c r="G72" s="1" t="s">
        <v>32</v>
      </c>
    </row>
    <row r="73" spans="1:7" x14ac:dyDescent="0.25">
      <c r="A73" s="1" t="s">
        <v>20</v>
      </c>
      <c r="B73" s="1">
        <v>2009</v>
      </c>
      <c r="C73" s="1" t="s">
        <v>15</v>
      </c>
      <c r="D73" s="1" t="s">
        <v>30</v>
      </c>
      <c r="E73" s="2">
        <v>995</v>
      </c>
      <c r="F73" s="3">
        <v>8718052</v>
      </c>
      <c r="G73" s="1" t="s">
        <v>16</v>
      </c>
    </row>
    <row r="74" spans="1:7" x14ac:dyDescent="0.25">
      <c r="A74" s="1" t="s">
        <v>20</v>
      </c>
      <c r="B74" s="1">
        <v>2009</v>
      </c>
      <c r="C74" s="1" t="s">
        <v>31</v>
      </c>
      <c r="D74" s="1" t="s">
        <v>13</v>
      </c>
      <c r="E74" s="2">
        <v>3309</v>
      </c>
      <c r="F74" s="3">
        <v>12097081</v>
      </c>
      <c r="G74" s="1" t="s">
        <v>21</v>
      </c>
    </row>
    <row r="75" spans="1:7" x14ac:dyDescent="0.25">
      <c r="A75" s="1" t="s">
        <v>20</v>
      </c>
      <c r="B75" s="1">
        <v>2009</v>
      </c>
      <c r="C75" s="1" t="s">
        <v>18</v>
      </c>
      <c r="D75" s="1" t="s">
        <v>29</v>
      </c>
      <c r="E75" s="2">
        <v>1829</v>
      </c>
      <c r="F75" s="3">
        <v>24143127</v>
      </c>
      <c r="G75" s="1" t="s">
        <v>19</v>
      </c>
    </row>
    <row r="76" spans="1:7" x14ac:dyDescent="0.25">
      <c r="A76" s="1" t="s">
        <v>20</v>
      </c>
      <c r="B76" s="1">
        <v>2009</v>
      </c>
      <c r="C76" s="1" t="s">
        <v>33</v>
      </c>
      <c r="D76" s="1" t="s">
        <v>11</v>
      </c>
      <c r="E76" s="2">
        <v>984</v>
      </c>
      <c r="F76" s="3">
        <v>21702854</v>
      </c>
      <c r="G76" s="1" t="s">
        <v>9</v>
      </c>
    </row>
    <row r="77" spans="1:7" x14ac:dyDescent="0.25">
      <c r="A77" s="1" t="s">
        <v>25</v>
      </c>
      <c r="B77" s="1">
        <v>2009</v>
      </c>
      <c r="C77" s="1" t="s">
        <v>6</v>
      </c>
      <c r="D77" s="1" t="s">
        <v>28</v>
      </c>
      <c r="E77" s="2">
        <v>2162</v>
      </c>
      <c r="F77" s="3">
        <v>8280515</v>
      </c>
      <c r="G77" s="1" t="s">
        <v>32</v>
      </c>
    </row>
    <row r="78" spans="1:7" x14ac:dyDescent="0.25">
      <c r="A78" s="1" t="s">
        <v>25</v>
      </c>
      <c r="B78" s="1">
        <v>2009</v>
      </c>
      <c r="C78" s="1" t="s">
        <v>15</v>
      </c>
      <c r="D78" s="1" t="s">
        <v>28</v>
      </c>
      <c r="E78" s="2">
        <v>932</v>
      </c>
      <c r="F78" s="3">
        <v>17647949</v>
      </c>
      <c r="G78" s="1" t="s">
        <v>16</v>
      </c>
    </row>
    <row r="79" spans="1:7" x14ac:dyDescent="0.25">
      <c r="A79" s="1" t="s">
        <v>25</v>
      </c>
      <c r="B79" s="1">
        <v>2009</v>
      </c>
      <c r="C79" s="1" t="s">
        <v>31</v>
      </c>
      <c r="D79" s="1" t="s">
        <v>8</v>
      </c>
      <c r="E79" s="2">
        <v>3925</v>
      </c>
      <c r="F79" s="3">
        <v>24435739</v>
      </c>
      <c r="G79" s="1" t="s">
        <v>21</v>
      </c>
    </row>
    <row r="80" spans="1:7" x14ac:dyDescent="0.25">
      <c r="A80" s="1" t="s">
        <v>25</v>
      </c>
      <c r="B80" s="1">
        <v>2009</v>
      </c>
      <c r="C80" s="1" t="s">
        <v>18</v>
      </c>
      <c r="D80" s="1" t="s">
        <v>29</v>
      </c>
      <c r="E80" s="2">
        <v>4150</v>
      </c>
      <c r="F80" s="3">
        <v>26091699</v>
      </c>
      <c r="G80" s="1" t="s">
        <v>19</v>
      </c>
    </row>
    <row r="81" spans="1:7" x14ac:dyDescent="0.25">
      <c r="A81" s="1" t="s">
        <v>25</v>
      </c>
      <c r="B81" s="1">
        <v>2009</v>
      </c>
      <c r="C81" s="1" t="s">
        <v>33</v>
      </c>
      <c r="D81" s="1" t="s">
        <v>29</v>
      </c>
      <c r="E81" s="2">
        <v>1146</v>
      </c>
      <c r="F81" s="3">
        <v>26212472</v>
      </c>
      <c r="G81" s="1" t="s">
        <v>9</v>
      </c>
    </row>
    <row r="82" spans="1:7" x14ac:dyDescent="0.25">
      <c r="A82" s="1" t="s">
        <v>12</v>
      </c>
      <c r="B82" s="1">
        <v>2009</v>
      </c>
      <c r="C82" s="1" t="s">
        <v>6</v>
      </c>
      <c r="D82" s="1" t="s">
        <v>8</v>
      </c>
      <c r="E82" s="2">
        <v>3971</v>
      </c>
      <c r="F82" s="3">
        <v>29989212</v>
      </c>
      <c r="G82" s="1" t="s">
        <v>32</v>
      </c>
    </row>
    <row r="83" spans="1:7" x14ac:dyDescent="0.25">
      <c r="A83" s="1" t="s">
        <v>12</v>
      </c>
      <c r="B83" s="1">
        <v>2009</v>
      </c>
      <c r="C83" s="1" t="s">
        <v>15</v>
      </c>
      <c r="D83" s="1" t="s">
        <v>30</v>
      </c>
      <c r="E83" s="2">
        <v>3695</v>
      </c>
      <c r="F83" s="3">
        <v>26752434</v>
      </c>
      <c r="G83" s="1" t="s">
        <v>16</v>
      </c>
    </row>
    <row r="84" spans="1:7" x14ac:dyDescent="0.25">
      <c r="A84" s="1" t="s">
        <v>12</v>
      </c>
      <c r="B84" s="1">
        <v>2009</v>
      </c>
      <c r="C84" s="1" t="s">
        <v>31</v>
      </c>
      <c r="D84" s="1" t="s">
        <v>30</v>
      </c>
      <c r="E84" s="2">
        <v>2341</v>
      </c>
      <c r="F84" s="3">
        <v>6385654</v>
      </c>
      <c r="G84" s="1" t="s">
        <v>21</v>
      </c>
    </row>
    <row r="85" spans="1:7" x14ac:dyDescent="0.25">
      <c r="A85" s="1" t="s">
        <v>12</v>
      </c>
      <c r="B85" s="1">
        <v>2009</v>
      </c>
      <c r="C85" s="1" t="s">
        <v>18</v>
      </c>
      <c r="D85" s="1" t="s">
        <v>13</v>
      </c>
      <c r="E85" s="2">
        <v>2413</v>
      </c>
      <c r="F85" s="3">
        <v>11217929</v>
      </c>
      <c r="G85" s="1" t="s">
        <v>19</v>
      </c>
    </row>
    <row r="86" spans="1:7" x14ac:dyDescent="0.25">
      <c r="A86" s="1" t="s">
        <v>12</v>
      </c>
      <c r="B86" s="1">
        <v>2009</v>
      </c>
      <c r="C86" s="1" t="s">
        <v>33</v>
      </c>
      <c r="D86" s="1" t="s">
        <v>8</v>
      </c>
      <c r="E86" s="2">
        <v>1292</v>
      </c>
      <c r="F86" s="3">
        <v>17359884</v>
      </c>
      <c r="G86" s="1" t="s">
        <v>9</v>
      </c>
    </row>
    <row r="87" spans="1:7" x14ac:dyDescent="0.25">
      <c r="A87" s="1" t="s">
        <v>10</v>
      </c>
      <c r="B87" s="1">
        <v>2009</v>
      </c>
      <c r="C87" s="1" t="s">
        <v>6</v>
      </c>
      <c r="D87" s="1" t="s">
        <v>13</v>
      </c>
      <c r="E87" s="2">
        <v>981</v>
      </c>
      <c r="F87" s="3">
        <v>25986138</v>
      </c>
      <c r="G87" s="1" t="s">
        <v>32</v>
      </c>
    </row>
    <row r="88" spans="1:7" x14ac:dyDescent="0.25">
      <c r="A88" s="1" t="s">
        <v>10</v>
      </c>
      <c r="B88" s="1">
        <v>2009</v>
      </c>
      <c r="C88" s="1" t="s">
        <v>15</v>
      </c>
      <c r="D88" s="1" t="s">
        <v>11</v>
      </c>
      <c r="E88" s="2">
        <v>2133</v>
      </c>
      <c r="F88" s="3">
        <v>24566041</v>
      </c>
      <c r="G88" s="1" t="s">
        <v>16</v>
      </c>
    </row>
    <row r="89" spans="1:7" x14ac:dyDescent="0.25">
      <c r="A89" s="1" t="s">
        <v>10</v>
      </c>
      <c r="B89" s="1">
        <v>2009</v>
      </c>
      <c r="C89" s="1" t="s">
        <v>31</v>
      </c>
      <c r="D89" s="1" t="s">
        <v>29</v>
      </c>
      <c r="E89" s="2">
        <v>2260</v>
      </c>
      <c r="F89" s="3">
        <v>5126450</v>
      </c>
      <c r="G89" s="1" t="s">
        <v>21</v>
      </c>
    </row>
    <row r="90" spans="1:7" x14ac:dyDescent="0.25">
      <c r="A90" s="1" t="s">
        <v>10</v>
      </c>
      <c r="B90" s="1">
        <v>2009</v>
      </c>
      <c r="C90" s="1" t="s">
        <v>18</v>
      </c>
      <c r="D90" s="1" t="s">
        <v>28</v>
      </c>
      <c r="E90" s="2">
        <v>3905</v>
      </c>
      <c r="F90" s="3">
        <v>10579704</v>
      </c>
      <c r="G90" s="1" t="s">
        <v>19</v>
      </c>
    </row>
    <row r="91" spans="1:7" x14ac:dyDescent="0.25">
      <c r="A91" s="1" t="s">
        <v>10</v>
      </c>
      <c r="B91" s="1">
        <v>2009</v>
      </c>
      <c r="C91" s="1" t="s">
        <v>33</v>
      </c>
      <c r="D91" s="1" t="s">
        <v>29</v>
      </c>
      <c r="E91" s="2">
        <v>3403</v>
      </c>
      <c r="F91" s="3">
        <v>9790633</v>
      </c>
      <c r="G91" s="1" t="s">
        <v>9</v>
      </c>
    </row>
    <row r="92" spans="1:7" x14ac:dyDescent="0.25">
      <c r="A92" s="1" t="s">
        <v>5</v>
      </c>
      <c r="B92" s="1">
        <v>2009</v>
      </c>
      <c r="C92" s="1" t="s">
        <v>6</v>
      </c>
      <c r="D92" s="1" t="s">
        <v>28</v>
      </c>
      <c r="E92" s="2">
        <v>3933</v>
      </c>
      <c r="F92" s="3">
        <v>16252665</v>
      </c>
      <c r="G92" s="1" t="s">
        <v>32</v>
      </c>
    </row>
    <row r="93" spans="1:7" x14ac:dyDescent="0.25">
      <c r="A93" s="1" t="s">
        <v>5</v>
      </c>
      <c r="B93" s="1">
        <v>2009</v>
      </c>
      <c r="C93" s="1" t="s">
        <v>15</v>
      </c>
      <c r="D93" s="1" t="s">
        <v>30</v>
      </c>
      <c r="E93" s="2">
        <v>4538</v>
      </c>
      <c r="F93" s="3">
        <v>12131878</v>
      </c>
      <c r="G93" s="1" t="s">
        <v>16</v>
      </c>
    </row>
    <row r="94" spans="1:7" x14ac:dyDescent="0.25">
      <c r="A94" s="1" t="s">
        <v>5</v>
      </c>
      <c r="B94" s="1">
        <v>2009</v>
      </c>
      <c r="C94" s="1" t="s">
        <v>31</v>
      </c>
      <c r="D94" s="1" t="s">
        <v>29</v>
      </c>
      <c r="E94" s="2">
        <v>2310</v>
      </c>
      <c r="F94" s="3">
        <v>25516215</v>
      </c>
      <c r="G94" s="1" t="s">
        <v>21</v>
      </c>
    </row>
    <row r="95" spans="1:7" x14ac:dyDescent="0.25">
      <c r="A95" s="1" t="s">
        <v>5</v>
      </c>
      <c r="B95" s="1">
        <v>2009</v>
      </c>
      <c r="C95" s="1" t="s">
        <v>18</v>
      </c>
      <c r="D95" s="1" t="s">
        <v>28</v>
      </c>
      <c r="E95" s="2">
        <v>3855</v>
      </c>
      <c r="F95" s="3">
        <v>26452658</v>
      </c>
      <c r="G95" s="1" t="s">
        <v>19</v>
      </c>
    </row>
    <row r="96" spans="1:7" x14ac:dyDescent="0.25">
      <c r="A96" s="1" t="s">
        <v>5</v>
      </c>
      <c r="B96" s="1">
        <v>2009</v>
      </c>
      <c r="C96" s="1" t="s">
        <v>33</v>
      </c>
      <c r="D96" s="1" t="s">
        <v>8</v>
      </c>
      <c r="E96" s="2">
        <v>2211</v>
      </c>
      <c r="F96" s="3">
        <v>14885918</v>
      </c>
      <c r="G96" s="1" t="s">
        <v>9</v>
      </c>
    </row>
    <row r="97" spans="1:7" x14ac:dyDescent="0.25">
      <c r="A97" s="1" t="s">
        <v>23</v>
      </c>
      <c r="B97" s="1">
        <v>2009</v>
      </c>
      <c r="C97" s="1" t="s">
        <v>6</v>
      </c>
      <c r="D97" s="1" t="s">
        <v>8</v>
      </c>
      <c r="E97" s="2">
        <v>1526</v>
      </c>
      <c r="F97" s="3">
        <v>9658136</v>
      </c>
      <c r="G97" s="1" t="s">
        <v>32</v>
      </c>
    </row>
    <row r="98" spans="1:7" x14ac:dyDescent="0.25">
      <c r="A98" s="1" t="s">
        <v>23</v>
      </c>
      <c r="B98" s="1">
        <v>2009</v>
      </c>
      <c r="C98" s="1" t="s">
        <v>15</v>
      </c>
      <c r="D98" s="1" t="s">
        <v>30</v>
      </c>
      <c r="E98" s="2">
        <v>2538</v>
      </c>
      <c r="F98" s="3">
        <v>20260377</v>
      </c>
      <c r="G98" s="1" t="s">
        <v>16</v>
      </c>
    </row>
    <row r="99" spans="1:7" x14ac:dyDescent="0.25">
      <c r="A99" s="1" t="s">
        <v>23</v>
      </c>
      <c r="B99" s="1">
        <v>2009</v>
      </c>
      <c r="C99" s="1" t="s">
        <v>31</v>
      </c>
      <c r="D99" s="1" t="s">
        <v>13</v>
      </c>
      <c r="E99" s="2">
        <v>2047</v>
      </c>
      <c r="F99" s="3">
        <v>8310230</v>
      </c>
      <c r="G99" s="1" t="s">
        <v>21</v>
      </c>
    </row>
    <row r="100" spans="1:7" x14ac:dyDescent="0.25">
      <c r="A100" s="1" t="s">
        <v>23</v>
      </c>
      <c r="B100" s="1">
        <v>2009</v>
      </c>
      <c r="C100" s="1" t="s">
        <v>18</v>
      </c>
      <c r="D100" s="1" t="s">
        <v>8</v>
      </c>
      <c r="E100" s="2">
        <v>1116</v>
      </c>
      <c r="F100" s="3">
        <v>12483245</v>
      </c>
      <c r="G100" s="1" t="s">
        <v>19</v>
      </c>
    </row>
    <row r="101" spans="1:7" x14ac:dyDescent="0.25">
      <c r="A101" s="1" t="s">
        <v>23</v>
      </c>
      <c r="B101" s="1">
        <v>2009</v>
      </c>
      <c r="C101" s="1" t="s">
        <v>33</v>
      </c>
      <c r="D101" s="1" t="s">
        <v>30</v>
      </c>
      <c r="E101" s="2">
        <v>4425</v>
      </c>
      <c r="F101" s="3">
        <v>5870101</v>
      </c>
      <c r="G101" s="1" t="s">
        <v>9</v>
      </c>
    </row>
    <row r="102" spans="1:7" x14ac:dyDescent="0.25">
      <c r="A102" s="1" t="s">
        <v>14</v>
      </c>
      <c r="B102" s="1">
        <v>2009</v>
      </c>
      <c r="C102" s="1" t="s">
        <v>6</v>
      </c>
      <c r="D102" s="1" t="s">
        <v>30</v>
      </c>
      <c r="E102" s="2">
        <v>2102</v>
      </c>
      <c r="F102" s="3">
        <v>6364343</v>
      </c>
      <c r="G102" s="1" t="s">
        <v>32</v>
      </c>
    </row>
    <row r="103" spans="1:7" x14ac:dyDescent="0.25">
      <c r="A103" s="1" t="s">
        <v>14</v>
      </c>
      <c r="B103" s="1">
        <v>2009</v>
      </c>
      <c r="C103" s="1" t="s">
        <v>15</v>
      </c>
      <c r="D103" s="1" t="s">
        <v>29</v>
      </c>
      <c r="E103" s="2">
        <v>2912</v>
      </c>
      <c r="F103" s="3">
        <v>17918813</v>
      </c>
      <c r="G103" s="1" t="s">
        <v>16</v>
      </c>
    </row>
    <row r="104" spans="1:7" x14ac:dyDescent="0.25">
      <c r="A104" s="1" t="s">
        <v>14</v>
      </c>
      <c r="B104" s="1">
        <v>2009</v>
      </c>
      <c r="C104" s="1" t="s">
        <v>31</v>
      </c>
      <c r="D104" s="1" t="s">
        <v>29</v>
      </c>
      <c r="E104" s="2">
        <v>1777</v>
      </c>
      <c r="F104" s="3">
        <v>23972335</v>
      </c>
      <c r="G104" s="1" t="s">
        <v>21</v>
      </c>
    </row>
    <row r="105" spans="1:7" x14ac:dyDescent="0.25">
      <c r="A105" s="1" t="s">
        <v>14</v>
      </c>
      <c r="B105" s="1">
        <v>2009</v>
      </c>
      <c r="C105" s="1" t="s">
        <v>18</v>
      </c>
      <c r="D105" s="1" t="s">
        <v>28</v>
      </c>
      <c r="E105" s="2">
        <v>3501</v>
      </c>
      <c r="F105" s="3">
        <v>11003834</v>
      </c>
      <c r="G105" s="1" t="s">
        <v>19</v>
      </c>
    </row>
    <row r="106" spans="1:7" x14ac:dyDescent="0.25">
      <c r="A106" s="1" t="s">
        <v>14</v>
      </c>
      <c r="B106" s="1">
        <v>2009</v>
      </c>
      <c r="C106" s="1" t="s">
        <v>33</v>
      </c>
      <c r="D106" s="1" t="s">
        <v>11</v>
      </c>
      <c r="E106" s="2">
        <v>1127</v>
      </c>
      <c r="F106" s="3">
        <v>13363854</v>
      </c>
      <c r="G106" s="1" t="s">
        <v>9</v>
      </c>
    </row>
    <row r="107" spans="1:7" x14ac:dyDescent="0.25">
      <c r="A107" s="1" t="s">
        <v>24</v>
      </c>
      <c r="B107" s="1">
        <v>2009</v>
      </c>
      <c r="C107" s="1" t="s">
        <v>6</v>
      </c>
      <c r="D107" s="1" t="s">
        <v>8</v>
      </c>
      <c r="E107" s="2">
        <v>3710</v>
      </c>
      <c r="F107" s="3">
        <v>22140321</v>
      </c>
      <c r="G107" s="1" t="s">
        <v>32</v>
      </c>
    </row>
    <row r="108" spans="1:7" x14ac:dyDescent="0.25">
      <c r="A108" s="1" t="s">
        <v>24</v>
      </c>
      <c r="B108" s="1">
        <v>2009</v>
      </c>
      <c r="C108" s="1" t="s">
        <v>15</v>
      </c>
      <c r="D108" s="1" t="s">
        <v>30</v>
      </c>
      <c r="E108" s="2">
        <v>3726</v>
      </c>
      <c r="F108" s="3">
        <v>27800655</v>
      </c>
      <c r="G108" s="1" t="s">
        <v>16</v>
      </c>
    </row>
    <row r="109" spans="1:7" x14ac:dyDescent="0.25">
      <c r="A109" s="1" t="s">
        <v>24</v>
      </c>
      <c r="B109" s="1">
        <v>2009</v>
      </c>
      <c r="C109" s="1" t="s">
        <v>31</v>
      </c>
      <c r="D109" s="1" t="s">
        <v>28</v>
      </c>
      <c r="E109" s="2">
        <v>4983</v>
      </c>
      <c r="F109" s="3">
        <v>18114279</v>
      </c>
      <c r="G109" s="1" t="s">
        <v>21</v>
      </c>
    </row>
    <row r="110" spans="1:7" x14ac:dyDescent="0.25">
      <c r="A110" s="1" t="s">
        <v>24</v>
      </c>
      <c r="B110" s="1">
        <v>2009</v>
      </c>
      <c r="C110" s="1" t="s">
        <v>18</v>
      </c>
      <c r="D110" s="1" t="s">
        <v>8</v>
      </c>
      <c r="E110" s="2">
        <v>3717</v>
      </c>
      <c r="F110" s="3">
        <v>16039246</v>
      </c>
      <c r="G110" s="1" t="s">
        <v>19</v>
      </c>
    </row>
    <row r="111" spans="1:7" x14ac:dyDescent="0.25">
      <c r="A111" s="1" t="s">
        <v>24</v>
      </c>
      <c r="B111" s="1">
        <v>2009</v>
      </c>
      <c r="C111" s="1" t="s">
        <v>33</v>
      </c>
      <c r="D111" s="1" t="s">
        <v>28</v>
      </c>
      <c r="E111" s="2">
        <v>3061</v>
      </c>
      <c r="F111" s="3">
        <v>24939400</v>
      </c>
      <c r="G111" s="1" t="s">
        <v>9</v>
      </c>
    </row>
    <row r="112" spans="1:7" x14ac:dyDescent="0.25">
      <c r="A112" s="1" t="s">
        <v>26</v>
      </c>
      <c r="B112" s="1">
        <v>2009</v>
      </c>
      <c r="C112" s="1" t="s">
        <v>6</v>
      </c>
      <c r="D112" s="1" t="s">
        <v>13</v>
      </c>
      <c r="E112" s="2">
        <v>3000</v>
      </c>
      <c r="F112" s="3">
        <v>6264677</v>
      </c>
      <c r="G112" s="1" t="s">
        <v>32</v>
      </c>
    </row>
    <row r="113" spans="1:7" x14ac:dyDescent="0.25">
      <c r="A113" s="1" t="s">
        <v>26</v>
      </c>
      <c r="B113" s="1">
        <v>2009</v>
      </c>
      <c r="C113" s="1" t="s">
        <v>15</v>
      </c>
      <c r="D113" s="1" t="s">
        <v>30</v>
      </c>
      <c r="E113" s="2">
        <v>2109</v>
      </c>
      <c r="F113" s="3">
        <v>11102083</v>
      </c>
      <c r="G113" s="1" t="s">
        <v>16</v>
      </c>
    </row>
    <row r="114" spans="1:7" x14ac:dyDescent="0.25">
      <c r="A114" s="1" t="s">
        <v>26</v>
      </c>
      <c r="B114" s="1">
        <v>2009</v>
      </c>
      <c r="C114" s="1" t="s">
        <v>31</v>
      </c>
      <c r="D114" s="1" t="s">
        <v>29</v>
      </c>
      <c r="E114" s="2">
        <v>2754</v>
      </c>
      <c r="F114" s="3">
        <v>31553984</v>
      </c>
      <c r="G114" s="1" t="s">
        <v>21</v>
      </c>
    </row>
    <row r="115" spans="1:7" x14ac:dyDescent="0.25">
      <c r="A115" s="1" t="s">
        <v>26</v>
      </c>
      <c r="B115" s="1">
        <v>2009</v>
      </c>
      <c r="C115" s="1" t="s">
        <v>18</v>
      </c>
      <c r="D115" s="1" t="s">
        <v>11</v>
      </c>
      <c r="E115" s="2">
        <v>2096</v>
      </c>
      <c r="F115" s="3">
        <v>31378227</v>
      </c>
      <c r="G115" s="1" t="s">
        <v>19</v>
      </c>
    </row>
    <row r="116" spans="1:7" x14ac:dyDescent="0.25">
      <c r="A116" s="1" t="s">
        <v>26</v>
      </c>
      <c r="B116" s="1">
        <v>2009</v>
      </c>
      <c r="C116" s="1" t="s">
        <v>33</v>
      </c>
      <c r="D116" s="1" t="s">
        <v>8</v>
      </c>
      <c r="E116" s="2">
        <v>4701</v>
      </c>
      <c r="F116" s="3">
        <v>26261678</v>
      </c>
      <c r="G116" s="1" t="s">
        <v>9</v>
      </c>
    </row>
    <row r="117" spans="1:7" x14ac:dyDescent="0.25">
      <c r="A117" s="1" t="s">
        <v>7</v>
      </c>
      <c r="B117" s="1">
        <v>2009</v>
      </c>
      <c r="C117" s="1" t="s">
        <v>6</v>
      </c>
      <c r="D117" s="1" t="s">
        <v>28</v>
      </c>
      <c r="E117" s="2">
        <v>3190</v>
      </c>
      <c r="F117" s="3">
        <v>19446356</v>
      </c>
      <c r="G117" s="1" t="s">
        <v>32</v>
      </c>
    </row>
    <row r="118" spans="1:7" x14ac:dyDescent="0.25">
      <c r="A118" s="1" t="s">
        <v>7</v>
      </c>
      <c r="B118" s="1">
        <v>2009</v>
      </c>
      <c r="C118" s="1" t="s">
        <v>15</v>
      </c>
      <c r="D118" s="1" t="s">
        <v>8</v>
      </c>
      <c r="E118" s="2">
        <v>2650</v>
      </c>
      <c r="F118" s="3">
        <v>30372259</v>
      </c>
      <c r="G118" s="1" t="s">
        <v>16</v>
      </c>
    </row>
    <row r="119" spans="1:7" x14ac:dyDescent="0.25">
      <c r="A119" s="1" t="s">
        <v>7</v>
      </c>
      <c r="B119" s="1">
        <v>2009</v>
      </c>
      <c r="C119" s="1" t="s">
        <v>31</v>
      </c>
      <c r="D119" s="1" t="s">
        <v>28</v>
      </c>
      <c r="E119" s="2">
        <v>1193</v>
      </c>
      <c r="F119" s="3">
        <v>30643074</v>
      </c>
      <c r="G119" s="1" t="s">
        <v>21</v>
      </c>
    </row>
    <row r="120" spans="1:7" x14ac:dyDescent="0.25">
      <c r="A120" s="1" t="s">
        <v>7</v>
      </c>
      <c r="B120" s="1">
        <v>2009</v>
      </c>
      <c r="C120" s="1" t="s">
        <v>18</v>
      </c>
      <c r="D120" s="1" t="s">
        <v>29</v>
      </c>
      <c r="E120" s="2">
        <v>3641</v>
      </c>
      <c r="F120" s="3">
        <v>22334665</v>
      </c>
      <c r="G120" s="1" t="s">
        <v>19</v>
      </c>
    </row>
    <row r="121" spans="1:7" x14ac:dyDescent="0.25">
      <c r="A121" s="1" t="s">
        <v>7</v>
      </c>
      <c r="B121" s="1">
        <v>2009</v>
      </c>
      <c r="C121" s="1" t="s">
        <v>33</v>
      </c>
      <c r="D121" s="1" t="s">
        <v>30</v>
      </c>
      <c r="E121" s="2">
        <v>4030</v>
      </c>
      <c r="F121" s="3">
        <v>8654422</v>
      </c>
      <c r="G121" s="1" t="s">
        <v>9</v>
      </c>
    </row>
    <row r="122" spans="1:7" x14ac:dyDescent="0.25">
      <c r="A122" s="1" t="s">
        <v>22</v>
      </c>
      <c r="B122" s="1">
        <v>2010</v>
      </c>
      <c r="C122" s="1" t="s">
        <v>6</v>
      </c>
      <c r="D122" s="1" t="s">
        <v>29</v>
      </c>
      <c r="E122" s="2">
        <v>1663</v>
      </c>
      <c r="F122" s="3">
        <v>30051572</v>
      </c>
      <c r="G122" s="1" t="s">
        <v>32</v>
      </c>
    </row>
    <row r="123" spans="1:7" x14ac:dyDescent="0.25">
      <c r="A123" s="1" t="s">
        <v>22</v>
      </c>
      <c r="B123" s="1">
        <v>2010</v>
      </c>
      <c r="C123" s="1" t="s">
        <v>15</v>
      </c>
      <c r="D123" s="1" t="s">
        <v>29</v>
      </c>
      <c r="E123" s="2">
        <v>1088</v>
      </c>
      <c r="F123" s="3">
        <v>18194098</v>
      </c>
      <c r="G123" s="1" t="s">
        <v>16</v>
      </c>
    </row>
    <row r="124" spans="1:7" x14ac:dyDescent="0.25">
      <c r="A124" s="1" t="s">
        <v>22</v>
      </c>
      <c r="B124" s="1">
        <v>2010</v>
      </c>
      <c r="C124" s="1" t="s">
        <v>31</v>
      </c>
      <c r="D124" s="1" t="s">
        <v>13</v>
      </c>
      <c r="E124" s="2">
        <v>933</v>
      </c>
      <c r="F124" s="3">
        <v>17785852</v>
      </c>
      <c r="G124" s="1" t="s">
        <v>21</v>
      </c>
    </row>
    <row r="125" spans="1:7" x14ac:dyDescent="0.25">
      <c r="A125" s="1" t="s">
        <v>22</v>
      </c>
      <c r="B125" s="1">
        <v>2010</v>
      </c>
      <c r="C125" s="1" t="s">
        <v>18</v>
      </c>
      <c r="D125" s="1" t="s">
        <v>29</v>
      </c>
      <c r="E125" s="2">
        <v>3311</v>
      </c>
      <c r="F125" s="3">
        <v>30558635</v>
      </c>
      <c r="G125" s="1" t="s">
        <v>19</v>
      </c>
    </row>
    <row r="126" spans="1:7" x14ac:dyDescent="0.25">
      <c r="A126" s="1" t="s">
        <v>22</v>
      </c>
      <c r="B126" s="1">
        <v>2010</v>
      </c>
      <c r="C126" s="1" t="s">
        <v>33</v>
      </c>
      <c r="D126" s="1" t="s">
        <v>29</v>
      </c>
      <c r="E126" s="2">
        <v>2531</v>
      </c>
      <c r="F126" s="3">
        <v>16944827</v>
      </c>
      <c r="G126" s="1" t="s">
        <v>9</v>
      </c>
    </row>
    <row r="127" spans="1:7" x14ac:dyDescent="0.25">
      <c r="A127" s="1" t="s">
        <v>17</v>
      </c>
      <c r="B127" s="1">
        <v>2010</v>
      </c>
      <c r="C127" s="1" t="s">
        <v>6</v>
      </c>
      <c r="D127" s="1" t="s">
        <v>28</v>
      </c>
      <c r="E127" s="2">
        <v>4672</v>
      </c>
      <c r="F127" s="3">
        <v>20725397</v>
      </c>
      <c r="G127" s="1" t="s">
        <v>32</v>
      </c>
    </row>
    <row r="128" spans="1:7" x14ac:dyDescent="0.25">
      <c r="A128" s="1" t="s">
        <v>17</v>
      </c>
      <c r="B128" s="1">
        <v>2010</v>
      </c>
      <c r="C128" s="1" t="s">
        <v>15</v>
      </c>
      <c r="D128" s="1" t="s">
        <v>30</v>
      </c>
      <c r="E128" s="2">
        <v>3187</v>
      </c>
      <c r="F128" s="3">
        <v>9831454</v>
      </c>
      <c r="G128" s="1" t="s">
        <v>16</v>
      </c>
    </row>
    <row r="129" spans="1:7" x14ac:dyDescent="0.25">
      <c r="A129" s="1" t="s">
        <v>17</v>
      </c>
      <c r="B129" s="1">
        <v>2010</v>
      </c>
      <c r="C129" s="1" t="s">
        <v>31</v>
      </c>
      <c r="D129" s="1" t="s">
        <v>13</v>
      </c>
      <c r="E129" s="2">
        <v>3454</v>
      </c>
      <c r="F129" s="3">
        <v>5855114</v>
      </c>
      <c r="G129" s="1" t="s">
        <v>21</v>
      </c>
    </row>
    <row r="130" spans="1:7" x14ac:dyDescent="0.25">
      <c r="A130" s="1" t="s">
        <v>17</v>
      </c>
      <c r="B130" s="1">
        <v>2010</v>
      </c>
      <c r="C130" s="1" t="s">
        <v>18</v>
      </c>
      <c r="D130" s="1" t="s">
        <v>13</v>
      </c>
      <c r="E130" s="2">
        <v>3044</v>
      </c>
      <c r="F130" s="3">
        <v>11783323</v>
      </c>
      <c r="G130" s="1" t="s">
        <v>19</v>
      </c>
    </row>
    <row r="131" spans="1:7" x14ac:dyDescent="0.25">
      <c r="A131" s="1" t="s">
        <v>17</v>
      </c>
      <c r="B131" s="1">
        <v>2010</v>
      </c>
      <c r="C131" s="1" t="s">
        <v>33</v>
      </c>
      <c r="D131" s="1" t="s">
        <v>30</v>
      </c>
      <c r="E131" s="2">
        <v>4169</v>
      </c>
      <c r="F131" s="3">
        <v>21416077</v>
      </c>
      <c r="G131" s="1" t="s">
        <v>9</v>
      </c>
    </row>
    <row r="132" spans="1:7" x14ac:dyDescent="0.25">
      <c r="A132" s="1" t="s">
        <v>20</v>
      </c>
      <c r="B132" s="1">
        <v>2010</v>
      </c>
      <c r="C132" s="1" t="s">
        <v>6</v>
      </c>
      <c r="D132" s="1" t="s">
        <v>8</v>
      </c>
      <c r="E132" s="2">
        <v>4574</v>
      </c>
      <c r="F132" s="3">
        <v>23403699</v>
      </c>
      <c r="G132" s="1" t="s">
        <v>32</v>
      </c>
    </row>
    <row r="133" spans="1:7" x14ac:dyDescent="0.25">
      <c r="A133" s="1" t="s">
        <v>20</v>
      </c>
      <c r="B133" s="1">
        <v>2010</v>
      </c>
      <c r="C133" s="1" t="s">
        <v>15</v>
      </c>
      <c r="D133" s="1" t="s">
        <v>8</v>
      </c>
      <c r="E133" s="2">
        <v>2109</v>
      </c>
      <c r="F133" s="3">
        <v>15430177</v>
      </c>
      <c r="G133" s="1" t="s">
        <v>16</v>
      </c>
    </row>
    <row r="134" spans="1:7" x14ac:dyDescent="0.25">
      <c r="A134" s="1" t="s">
        <v>20</v>
      </c>
      <c r="B134" s="1">
        <v>2010</v>
      </c>
      <c r="C134" s="1" t="s">
        <v>31</v>
      </c>
      <c r="D134" s="1" t="s">
        <v>30</v>
      </c>
      <c r="E134" s="2">
        <v>1302</v>
      </c>
      <c r="F134" s="3">
        <v>16000781</v>
      </c>
      <c r="G134" s="1" t="s">
        <v>21</v>
      </c>
    </row>
    <row r="135" spans="1:7" x14ac:dyDescent="0.25">
      <c r="A135" s="1" t="s">
        <v>20</v>
      </c>
      <c r="B135" s="1">
        <v>2010</v>
      </c>
      <c r="C135" s="1" t="s">
        <v>18</v>
      </c>
      <c r="D135" s="1" t="s">
        <v>28</v>
      </c>
      <c r="E135" s="2">
        <v>4271</v>
      </c>
      <c r="F135" s="3">
        <v>22379055</v>
      </c>
      <c r="G135" s="1" t="s">
        <v>19</v>
      </c>
    </row>
    <row r="136" spans="1:7" x14ac:dyDescent="0.25">
      <c r="A136" s="1" t="s">
        <v>20</v>
      </c>
      <c r="B136" s="1">
        <v>2010</v>
      </c>
      <c r="C136" s="1" t="s">
        <v>33</v>
      </c>
      <c r="D136" s="1" t="s">
        <v>8</v>
      </c>
      <c r="E136" s="2">
        <v>3577</v>
      </c>
      <c r="F136" s="3">
        <v>7474946</v>
      </c>
      <c r="G136" s="1" t="s">
        <v>9</v>
      </c>
    </row>
    <row r="137" spans="1:7" x14ac:dyDescent="0.25">
      <c r="A137" s="1" t="s">
        <v>25</v>
      </c>
      <c r="B137" s="1">
        <v>2010</v>
      </c>
      <c r="C137" s="1" t="s">
        <v>6</v>
      </c>
      <c r="D137" s="1" t="s">
        <v>11</v>
      </c>
      <c r="E137" s="2">
        <v>2030</v>
      </c>
      <c r="F137" s="3">
        <v>26065419</v>
      </c>
      <c r="G137" s="1" t="s">
        <v>32</v>
      </c>
    </row>
    <row r="138" spans="1:7" x14ac:dyDescent="0.25">
      <c r="A138" s="1" t="s">
        <v>25</v>
      </c>
      <c r="B138" s="1">
        <v>2010</v>
      </c>
      <c r="C138" s="1" t="s">
        <v>15</v>
      </c>
      <c r="D138" s="1" t="s">
        <v>28</v>
      </c>
      <c r="E138" s="2">
        <v>2072</v>
      </c>
      <c r="F138" s="3">
        <v>20187167</v>
      </c>
      <c r="G138" s="1" t="s">
        <v>16</v>
      </c>
    </row>
    <row r="139" spans="1:7" x14ac:dyDescent="0.25">
      <c r="A139" s="1" t="s">
        <v>25</v>
      </c>
      <c r="B139" s="1">
        <v>2010</v>
      </c>
      <c r="C139" s="1" t="s">
        <v>31</v>
      </c>
      <c r="D139" s="1" t="s">
        <v>30</v>
      </c>
      <c r="E139" s="2">
        <v>4811</v>
      </c>
      <c r="F139" s="3">
        <v>17156818</v>
      </c>
      <c r="G139" s="1" t="s">
        <v>21</v>
      </c>
    </row>
    <row r="140" spans="1:7" x14ac:dyDescent="0.25">
      <c r="A140" s="1" t="s">
        <v>25</v>
      </c>
      <c r="B140" s="1">
        <v>2010</v>
      </c>
      <c r="C140" s="1" t="s">
        <v>18</v>
      </c>
      <c r="D140" s="1" t="s">
        <v>29</v>
      </c>
      <c r="E140" s="2">
        <v>1908</v>
      </c>
      <c r="F140" s="3">
        <v>8811970</v>
      </c>
      <c r="G140" s="1" t="s">
        <v>19</v>
      </c>
    </row>
    <row r="141" spans="1:7" x14ac:dyDescent="0.25">
      <c r="A141" s="1" t="s">
        <v>25</v>
      </c>
      <c r="B141" s="1">
        <v>2010</v>
      </c>
      <c r="C141" s="1" t="s">
        <v>33</v>
      </c>
      <c r="D141" s="1" t="s">
        <v>8</v>
      </c>
      <c r="E141" s="2">
        <v>4261</v>
      </c>
      <c r="F141" s="3">
        <v>15874389</v>
      </c>
      <c r="G141" s="1" t="s">
        <v>9</v>
      </c>
    </row>
    <row r="142" spans="1:7" x14ac:dyDescent="0.25">
      <c r="A142" s="1" t="s">
        <v>12</v>
      </c>
      <c r="B142" s="1">
        <v>2010</v>
      </c>
      <c r="C142" s="1" t="s">
        <v>6</v>
      </c>
      <c r="D142" s="1" t="s">
        <v>13</v>
      </c>
      <c r="E142" s="2">
        <v>4151</v>
      </c>
      <c r="F142" s="3">
        <v>10436592</v>
      </c>
      <c r="G142" s="1" t="s">
        <v>32</v>
      </c>
    </row>
    <row r="143" spans="1:7" x14ac:dyDescent="0.25">
      <c r="A143" s="1" t="s">
        <v>12</v>
      </c>
      <c r="B143" s="1">
        <v>2010</v>
      </c>
      <c r="C143" s="1" t="s">
        <v>15</v>
      </c>
      <c r="D143" s="1" t="s">
        <v>28</v>
      </c>
      <c r="E143" s="2">
        <v>4153</v>
      </c>
      <c r="F143" s="3">
        <v>24478544</v>
      </c>
      <c r="G143" s="1" t="s">
        <v>16</v>
      </c>
    </row>
    <row r="144" spans="1:7" x14ac:dyDescent="0.25">
      <c r="A144" s="1" t="s">
        <v>12</v>
      </c>
      <c r="B144" s="1">
        <v>2010</v>
      </c>
      <c r="C144" s="1" t="s">
        <v>31</v>
      </c>
      <c r="D144" s="1" t="s">
        <v>30</v>
      </c>
      <c r="E144" s="2">
        <v>1996</v>
      </c>
      <c r="F144" s="3">
        <v>23079163</v>
      </c>
      <c r="G144" s="1" t="s">
        <v>21</v>
      </c>
    </row>
    <row r="145" spans="1:7" x14ac:dyDescent="0.25">
      <c r="A145" s="1" t="s">
        <v>12</v>
      </c>
      <c r="B145" s="1">
        <v>2010</v>
      </c>
      <c r="C145" s="1" t="s">
        <v>18</v>
      </c>
      <c r="D145" s="1" t="s">
        <v>29</v>
      </c>
      <c r="E145" s="2">
        <v>4132</v>
      </c>
      <c r="F145" s="3">
        <v>14165841</v>
      </c>
      <c r="G145" s="1" t="s">
        <v>19</v>
      </c>
    </row>
    <row r="146" spans="1:7" x14ac:dyDescent="0.25">
      <c r="A146" s="1" t="s">
        <v>12</v>
      </c>
      <c r="B146" s="1">
        <v>2010</v>
      </c>
      <c r="C146" s="1" t="s">
        <v>33</v>
      </c>
      <c r="D146" s="1" t="s">
        <v>8</v>
      </c>
      <c r="E146" s="2">
        <v>2634</v>
      </c>
      <c r="F146" s="3">
        <v>14483060</v>
      </c>
      <c r="G146" s="1" t="s">
        <v>9</v>
      </c>
    </row>
    <row r="147" spans="1:7" x14ac:dyDescent="0.25">
      <c r="A147" s="1" t="s">
        <v>10</v>
      </c>
      <c r="B147" s="1">
        <v>2010</v>
      </c>
      <c r="C147" s="1" t="s">
        <v>6</v>
      </c>
      <c r="D147" s="1" t="s">
        <v>13</v>
      </c>
      <c r="E147" s="2">
        <v>2131</v>
      </c>
      <c r="F147" s="3">
        <v>25501630</v>
      </c>
      <c r="G147" s="1" t="s">
        <v>32</v>
      </c>
    </row>
    <row r="148" spans="1:7" x14ac:dyDescent="0.25">
      <c r="A148" s="1" t="s">
        <v>10</v>
      </c>
      <c r="B148" s="1">
        <v>2010</v>
      </c>
      <c r="C148" s="1" t="s">
        <v>15</v>
      </c>
      <c r="D148" s="1" t="s">
        <v>28</v>
      </c>
      <c r="E148" s="2">
        <v>2918</v>
      </c>
      <c r="F148" s="3">
        <v>18209808</v>
      </c>
      <c r="G148" s="1" t="s">
        <v>16</v>
      </c>
    </row>
    <row r="149" spans="1:7" x14ac:dyDescent="0.25">
      <c r="A149" s="1" t="s">
        <v>10</v>
      </c>
      <c r="B149" s="1">
        <v>2010</v>
      </c>
      <c r="C149" s="1" t="s">
        <v>31</v>
      </c>
      <c r="D149" s="1" t="s">
        <v>30</v>
      </c>
      <c r="E149" s="2">
        <v>3043</v>
      </c>
      <c r="F149" s="3">
        <v>20842073</v>
      </c>
      <c r="G149" s="1" t="s">
        <v>21</v>
      </c>
    </row>
    <row r="150" spans="1:7" x14ac:dyDescent="0.25">
      <c r="A150" s="1" t="s">
        <v>10</v>
      </c>
      <c r="B150" s="1">
        <v>2010</v>
      </c>
      <c r="C150" s="1" t="s">
        <v>18</v>
      </c>
      <c r="D150" s="1" t="s">
        <v>29</v>
      </c>
      <c r="E150" s="2">
        <v>2264</v>
      </c>
      <c r="F150" s="3">
        <v>21708461</v>
      </c>
      <c r="G150" s="1" t="s">
        <v>19</v>
      </c>
    </row>
    <row r="151" spans="1:7" x14ac:dyDescent="0.25">
      <c r="A151" s="1" t="s">
        <v>10</v>
      </c>
      <c r="B151" s="1">
        <v>2010</v>
      </c>
      <c r="C151" s="1" t="s">
        <v>33</v>
      </c>
      <c r="D151" s="1" t="s">
        <v>8</v>
      </c>
      <c r="E151" s="2">
        <v>4210</v>
      </c>
      <c r="F151" s="3">
        <v>9226347</v>
      </c>
      <c r="G151" s="1" t="s">
        <v>9</v>
      </c>
    </row>
    <row r="152" spans="1:7" x14ac:dyDescent="0.25">
      <c r="A152" s="1" t="s">
        <v>5</v>
      </c>
      <c r="B152" s="1">
        <v>2010</v>
      </c>
      <c r="C152" s="1" t="s">
        <v>6</v>
      </c>
      <c r="D152" s="1" t="s">
        <v>13</v>
      </c>
      <c r="E152" s="2">
        <v>3508</v>
      </c>
      <c r="F152" s="3">
        <v>14196849</v>
      </c>
      <c r="G152" s="1" t="s">
        <v>32</v>
      </c>
    </row>
    <row r="153" spans="1:7" x14ac:dyDescent="0.25">
      <c r="A153" s="1" t="s">
        <v>5</v>
      </c>
      <c r="B153" s="1">
        <v>2010</v>
      </c>
      <c r="C153" s="1" t="s">
        <v>15</v>
      </c>
      <c r="D153" s="1" t="s">
        <v>28</v>
      </c>
      <c r="E153" s="2">
        <v>1425</v>
      </c>
      <c r="F153" s="3">
        <v>17959045</v>
      </c>
      <c r="G153" s="1" t="s">
        <v>16</v>
      </c>
    </row>
    <row r="154" spans="1:7" x14ac:dyDescent="0.25">
      <c r="A154" s="1" t="s">
        <v>5</v>
      </c>
      <c r="B154" s="1">
        <v>2010</v>
      </c>
      <c r="C154" s="1" t="s">
        <v>31</v>
      </c>
      <c r="D154" s="1" t="s">
        <v>30</v>
      </c>
      <c r="E154" s="2">
        <v>3867</v>
      </c>
      <c r="F154" s="3">
        <v>18659009</v>
      </c>
      <c r="G154" s="1" t="s">
        <v>21</v>
      </c>
    </row>
    <row r="155" spans="1:7" x14ac:dyDescent="0.25">
      <c r="A155" s="1" t="s">
        <v>5</v>
      </c>
      <c r="B155" s="1">
        <v>2010</v>
      </c>
      <c r="C155" s="1" t="s">
        <v>18</v>
      </c>
      <c r="D155" s="1" t="s">
        <v>29</v>
      </c>
      <c r="E155" s="2">
        <v>2507</v>
      </c>
      <c r="F155" s="3">
        <v>19832348</v>
      </c>
      <c r="G155" s="1" t="s">
        <v>19</v>
      </c>
    </row>
    <row r="156" spans="1:7" x14ac:dyDescent="0.25">
      <c r="A156" s="1" t="s">
        <v>5</v>
      </c>
      <c r="B156" s="1">
        <v>2010</v>
      </c>
      <c r="C156" s="1" t="s">
        <v>33</v>
      </c>
      <c r="D156" s="1" t="s">
        <v>8</v>
      </c>
      <c r="E156" s="2">
        <v>3439</v>
      </c>
      <c r="F156" s="3">
        <v>30486465</v>
      </c>
      <c r="G156" s="1" t="s">
        <v>9</v>
      </c>
    </row>
    <row r="157" spans="1:7" x14ac:dyDescent="0.25">
      <c r="A157" s="1" t="s">
        <v>23</v>
      </c>
      <c r="B157" s="1">
        <v>2010</v>
      </c>
      <c r="C157" s="1" t="s">
        <v>6</v>
      </c>
      <c r="D157" s="1" t="s">
        <v>13</v>
      </c>
      <c r="E157" s="2">
        <v>4562</v>
      </c>
      <c r="F157" s="3">
        <v>10629130</v>
      </c>
      <c r="G157" s="1" t="s">
        <v>32</v>
      </c>
    </row>
    <row r="158" spans="1:7" x14ac:dyDescent="0.25">
      <c r="A158" s="1" t="s">
        <v>23</v>
      </c>
      <c r="B158" s="1">
        <v>2010</v>
      </c>
      <c r="C158" s="1" t="s">
        <v>15</v>
      </c>
      <c r="D158" s="1" t="s">
        <v>28</v>
      </c>
      <c r="E158" s="2">
        <v>2613</v>
      </c>
      <c r="F158" s="3">
        <v>25398033</v>
      </c>
      <c r="G158" s="1" t="s">
        <v>16</v>
      </c>
    </row>
    <row r="159" spans="1:7" x14ac:dyDescent="0.25">
      <c r="A159" s="1" t="s">
        <v>23</v>
      </c>
      <c r="B159" s="1">
        <v>2010</v>
      </c>
      <c r="C159" s="1" t="s">
        <v>31</v>
      </c>
      <c r="D159" s="1" t="s">
        <v>30</v>
      </c>
      <c r="E159" s="2">
        <v>4859</v>
      </c>
      <c r="F159" s="3">
        <v>23269797</v>
      </c>
      <c r="G159" s="1" t="s">
        <v>21</v>
      </c>
    </row>
    <row r="160" spans="1:7" x14ac:dyDescent="0.25">
      <c r="A160" s="1" t="s">
        <v>23</v>
      </c>
      <c r="B160" s="1">
        <v>2010</v>
      </c>
      <c r="C160" s="1" t="s">
        <v>18</v>
      </c>
      <c r="D160" s="1" t="s">
        <v>29</v>
      </c>
      <c r="E160" s="2">
        <v>3669</v>
      </c>
      <c r="F160" s="3">
        <v>23375718</v>
      </c>
      <c r="G160" s="1" t="s">
        <v>19</v>
      </c>
    </row>
    <row r="161" spans="1:7" x14ac:dyDescent="0.25">
      <c r="A161" s="1" t="s">
        <v>23</v>
      </c>
      <c r="B161" s="1">
        <v>2010</v>
      </c>
      <c r="C161" s="1" t="s">
        <v>33</v>
      </c>
      <c r="D161" s="1" t="s">
        <v>8</v>
      </c>
      <c r="E161" s="2">
        <v>4363</v>
      </c>
      <c r="F161" s="3">
        <v>26787710</v>
      </c>
      <c r="G161" s="1" t="s">
        <v>9</v>
      </c>
    </row>
    <row r="162" spans="1:7" x14ac:dyDescent="0.25">
      <c r="A162" s="1" t="s">
        <v>14</v>
      </c>
      <c r="B162" s="1">
        <v>2010</v>
      </c>
      <c r="C162" s="1" t="s">
        <v>6</v>
      </c>
      <c r="D162" s="1" t="s">
        <v>13</v>
      </c>
      <c r="E162" s="2">
        <v>1026</v>
      </c>
      <c r="F162" s="3">
        <v>23182580</v>
      </c>
      <c r="G162" s="1" t="s">
        <v>32</v>
      </c>
    </row>
    <row r="163" spans="1:7" x14ac:dyDescent="0.25">
      <c r="A163" s="1" t="s">
        <v>14</v>
      </c>
      <c r="B163" s="1">
        <v>2010</v>
      </c>
      <c r="C163" s="1" t="s">
        <v>15</v>
      </c>
      <c r="D163" s="1" t="s">
        <v>28</v>
      </c>
      <c r="E163" s="2">
        <v>3338</v>
      </c>
      <c r="F163" s="3">
        <v>30817683</v>
      </c>
      <c r="G163" s="1" t="s">
        <v>16</v>
      </c>
    </row>
    <row r="164" spans="1:7" x14ac:dyDescent="0.25">
      <c r="A164" s="1" t="s">
        <v>14</v>
      </c>
      <c r="B164" s="1">
        <v>2010</v>
      </c>
      <c r="C164" s="1" t="s">
        <v>31</v>
      </c>
      <c r="D164" s="1" t="s">
        <v>30</v>
      </c>
      <c r="E164" s="2">
        <v>1379</v>
      </c>
      <c r="F164" s="3">
        <v>12801434</v>
      </c>
      <c r="G164" s="1" t="s">
        <v>21</v>
      </c>
    </row>
    <row r="165" spans="1:7" x14ac:dyDescent="0.25">
      <c r="A165" s="1" t="s">
        <v>14</v>
      </c>
      <c r="B165" s="1">
        <v>2010</v>
      </c>
      <c r="C165" s="1" t="s">
        <v>18</v>
      </c>
      <c r="D165" s="1" t="s">
        <v>29</v>
      </c>
      <c r="E165" s="2">
        <v>3663</v>
      </c>
      <c r="F165" s="3">
        <v>29592962</v>
      </c>
      <c r="G165" s="1" t="s">
        <v>19</v>
      </c>
    </row>
    <row r="166" spans="1:7" x14ac:dyDescent="0.25">
      <c r="A166" s="1" t="s">
        <v>14</v>
      </c>
      <c r="B166" s="1">
        <v>2010</v>
      </c>
      <c r="C166" s="1" t="s">
        <v>33</v>
      </c>
      <c r="D166" s="1" t="s">
        <v>8</v>
      </c>
      <c r="E166" s="2">
        <v>3759</v>
      </c>
      <c r="F166" s="3">
        <v>9168379</v>
      </c>
      <c r="G166" s="1" t="s">
        <v>9</v>
      </c>
    </row>
    <row r="167" spans="1:7" x14ac:dyDescent="0.25">
      <c r="A167" s="1" t="s">
        <v>24</v>
      </c>
      <c r="B167" s="1">
        <v>2010</v>
      </c>
      <c r="C167" s="1" t="s">
        <v>6</v>
      </c>
      <c r="D167" s="1" t="s">
        <v>11</v>
      </c>
      <c r="E167" s="2">
        <v>4758</v>
      </c>
      <c r="F167" s="3">
        <v>9312010</v>
      </c>
      <c r="G167" s="1" t="s">
        <v>32</v>
      </c>
    </row>
    <row r="168" spans="1:7" x14ac:dyDescent="0.25">
      <c r="A168" s="1" t="s">
        <v>24</v>
      </c>
      <c r="B168" s="1">
        <v>2010</v>
      </c>
      <c r="C168" s="1" t="s">
        <v>15</v>
      </c>
      <c r="D168" s="1" t="s">
        <v>28</v>
      </c>
      <c r="E168" s="2">
        <v>2167</v>
      </c>
      <c r="F168" s="3">
        <v>22960434</v>
      </c>
      <c r="G168" s="1" t="s">
        <v>16</v>
      </c>
    </row>
    <row r="169" spans="1:7" x14ac:dyDescent="0.25">
      <c r="A169" s="1" t="s">
        <v>24</v>
      </c>
      <c r="B169" s="1">
        <v>2010</v>
      </c>
      <c r="C169" s="1" t="s">
        <v>31</v>
      </c>
      <c r="D169" s="1" t="s">
        <v>30</v>
      </c>
      <c r="E169" s="2">
        <v>2734</v>
      </c>
      <c r="F169" s="3">
        <v>16356155</v>
      </c>
      <c r="G169" s="1" t="s">
        <v>21</v>
      </c>
    </row>
    <row r="170" spans="1:7" x14ac:dyDescent="0.25">
      <c r="A170" s="1" t="s">
        <v>24</v>
      </c>
      <c r="B170" s="1">
        <v>2010</v>
      </c>
      <c r="C170" s="1" t="s">
        <v>18</v>
      </c>
      <c r="D170" s="1" t="s">
        <v>29</v>
      </c>
      <c r="E170" s="2">
        <v>2163</v>
      </c>
      <c r="F170" s="3">
        <v>29503575</v>
      </c>
      <c r="G170" s="1" t="s">
        <v>19</v>
      </c>
    </row>
    <row r="171" spans="1:7" x14ac:dyDescent="0.25">
      <c r="A171" s="1" t="s">
        <v>24</v>
      </c>
      <c r="B171" s="1">
        <v>2010</v>
      </c>
      <c r="C171" s="1" t="s">
        <v>33</v>
      </c>
      <c r="D171" s="1" t="s">
        <v>8</v>
      </c>
      <c r="E171" s="2">
        <v>960</v>
      </c>
      <c r="F171" s="3">
        <v>9124694</v>
      </c>
      <c r="G171" s="1" t="s">
        <v>9</v>
      </c>
    </row>
    <row r="172" spans="1:7" x14ac:dyDescent="0.25">
      <c r="A172" s="1" t="s">
        <v>26</v>
      </c>
      <c r="B172" s="1">
        <v>2010</v>
      </c>
      <c r="C172" s="1" t="s">
        <v>6</v>
      </c>
      <c r="D172" s="1" t="s">
        <v>11</v>
      </c>
      <c r="E172" s="2">
        <v>951</v>
      </c>
      <c r="F172" s="3">
        <v>11066989</v>
      </c>
      <c r="G172" s="1" t="s">
        <v>32</v>
      </c>
    </row>
    <row r="173" spans="1:7" x14ac:dyDescent="0.25">
      <c r="A173" s="1" t="s">
        <v>26</v>
      </c>
      <c r="B173" s="1">
        <v>2010</v>
      </c>
      <c r="C173" s="1" t="s">
        <v>15</v>
      </c>
      <c r="D173" s="1" t="s">
        <v>28</v>
      </c>
      <c r="E173" s="2">
        <v>2018</v>
      </c>
      <c r="F173" s="3">
        <v>5608677</v>
      </c>
      <c r="G173" s="1" t="s">
        <v>16</v>
      </c>
    </row>
    <row r="174" spans="1:7" x14ac:dyDescent="0.25">
      <c r="A174" s="1" t="s">
        <v>26</v>
      </c>
      <c r="B174" s="1">
        <v>2010</v>
      </c>
      <c r="C174" s="1" t="s">
        <v>31</v>
      </c>
      <c r="D174" s="1" t="s">
        <v>30</v>
      </c>
      <c r="E174" s="2">
        <v>3365</v>
      </c>
      <c r="F174" s="3">
        <v>19324281</v>
      </c>
      <c r="G174" s="1" t="s">
        <v>21</v>
      </c>
    </row>
    <row r="175" spans="1:7" x14ac:dyDescent="0.25">
      <c r="A175" s="1" t="s">
        <v>26</v>
      </c>
      <c r="B175" s="1">
        <v>2010</v>
      </c>
      <c r="C175" s="1" t="s">
        <v>18</v>
      </c>
      <c r="D175" s="1" t="s">
        <v>29</v>
      </c>
      <c r="E175" s="2">
        <v>1398</v>
      </c>
      <c r="F175" s="3">
        <v>19471883</v>
      </c>
      <c r="G175" s="1" t="s">
        <v>19</v>
      </c>
    </row>
    <row r="176" spans="1:7" x14ac:dyDescent="0.25">
      <c r="A176" s="1" t="s">
        <v>26</v>
      </c>
      <c r="B176" s="1">
        <v>2010</v>
      </c>
      <c r="C176" s="1" t="s">
        <v>33</v>
      </c>
      <c r="D176" s="1" t="s">
        <v>8</v>
      </c>
      <c r="E176" s="2">
        <v>4066</v>
      </c>
      <c r="F176" s="3">
        <v>21530703</v>
      </c>
      <c r="G176" s="1" t="s">
        <v>9</v>
      </c>
    </row>
    <row r="177" spans="1:7" x14ac:dyDescent="0.25">
      <c r="A177" s="1" t="s">
        <v>7</v>
      </c>
      <c r="B177" s="1">
        <v>2010</v>
      </c>
      <c r="C177" s="1" t="s">
        <v>6</v>
      </c>
      <c r="D177" s="1" t="s">
        <v>13</v>
      </c>
      <c r="E177" s="2">
        <v>1308</v>
      </c>
      <c r="F177" s="3">
        <v>13992377</v>
      </c>
      <c r="G177" s="1" t="s">
        <v>32</v>
      </c>
    </row>
    <row r="178" spans="1:7" x14ac:dyDescent="0.25">
      <c r="A178" s="1" t="s">
        <v>7</v>
      </c>
      <c r="B178" s="1">
        <v>2010</v>
      </c>
      <c r="C178" s="1" t="s">
        <v>15</v>
      </c>
      <c r="D178" s="1" t="s">
        <v>28</v>
      </c>
      <c r="E178" s="2">
        <v>4242</v>
      </c>
      <c r="F178" s="3">
        <v>7839347</v>
      </c>
      <c r="G178" s="1" t="s">
        <v>16</v>
      </c>
    </row>
    <row r="179" spans="1:7" x14ac:dyDescent="0.25">
      <c r="A179" s="1" t="s">
        <v>7</v>
      </c>
      <c r="B179" s="1">
        <v>2010</v>
      </c>
      <c r="C179" s="1" t="s">
        <v>31</v>
      </c>
      <c r="D179" s="1" t="s">
        <v>30</v>
      </c>
      <c r="E179" s="2">
        <v>1708</v>
      </c>
      <c r="F179" s="3">
        <v>7740822</v>
      </c>
      <c r="G179" s="1" t="s">
        <v>21</v>
      </c>
    </row>
    <row r="180" spans="1:7" x14ac:dyDescent="0.25">
      <c r="A180" s="1" t="s">
        <v>7</v>
      </c>
      <c r="B180" s="1">
        <v>2010</v>
      </c>
      <c r="C180" s="1" t="s">
        <v>18</v>
      </c>
      <c r="D180" s="1" t="s">
        <v>29</v>
      </c>
      <c r="E180" s="2">
        <v>1243</v>
      </c>
      <c r="F180" s="3">
        <v>9319345</v>
      </c>
      <c r="G180" s="1" t="s">
        <v>19</v>
      </c>
    </row>
    <row r="181" spans="1:7" x14ac:dyDescent="0.25">
      <c r="A181" s="1" t="s">
        <v>7</v>
      </c>
      <c r="B181" s="1">
        <v>2010</v>
      </c>
      <c r="C181" s="1" t="s">
        <v>33</v>
      </c>
      <c r="D181" s="1" t="s">
        <v>8</v>
      </c>
      <c r="E181" s="2">
        <v>2998</v>
      </c>
      <c r="F181" s="3">
        <v>31939624</v>
      </c>
      <c r="G181" s="1" t="s">
        <v>9</v>
      </c>
    </row>
    <row r="182" spans="1:7" x14ac:dyDescent="0.25">
      <c r="A182" s="1" t="s">
        <v>22</v>
      </c>
      <c r="B182" s="1">
        <v>2011</v>
      </c>
      <c r="C182" s="1" t="s">
        <v>6</v>
      </c>
      <c r="D182" s="1" t="s">
        <v>13</v>
      </c>
      <c r="E182" s="2">
        <v>2810</v>
      </c>
      <c r="F182" s="3">
        <v>50835211</v>
      </c>
      <c r="G182" s="1" t="s">
        <v>19</v>
      </c>
    </row>
  </sheetData>
  <autoFilter ref="A1:G181" xr:uid="{E5D73896-876D-4E2F-AA30-36383BB76670}"/>
  <sortState xmlns:xlrd2="http://schemas.microsoft.com/office/spreadsheetml/2017/richdata2" ref="A2:G183">
    <sortCondition ref="B2:B183"/>
    <sortCondition ref="A2:A183" customList="ene,feb,mar,abr,may,jun,jul,ago,sep,oct,nov,dic"/>
    <sortCondition ref="C2:C183"/>
    <sortCondition ref="D2:D183"/>
  </sortState>
  <dataValidations count="2">
    <dataValidation type="whole" allowBlank="1" showInputMessage="1" showErrorMessage="1" sqref="E1:E1048576" xr:uid="{8829BE3B-DA60-450B-AAAC-76EF88D697CB}">
      <formula1>1</formula1>
      <formula2>999999999</formula2>
    </dataValidation>
    <dataValidation type="decimal" allowBlank="1" showInputMessage="1" showErrorMessage="1" sqref="F1:F1048576" xr:uid="{C5692C8B-B7B6-436C-AB29-E168B66C09A0}">
      <formula1>1</formula1>
      <formula2>99999999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D6C728A6-CE1F-43C9-ABD0-80C95777D2E1}">
          <x14:formula1>
            <xm:f>productos!$A$2:$A$6</xm:f>
          </x14:formula1>
          <xm:sqref>C1:C1048576</xm:sqref>
        </x14:dataValidation>
        <x14:dataValidation type="list" allowBlank="1" showInputMessage="1" showErrorMessage="1" xr:uid="{D1E77906-89CF-46A3-9355-F88CDE4E0622}">
          <x14:formula1>
            <xm:f>vendedores!$A$2:$A$7</xm:f>
          </x14:formula1>
          <xm:sqref>D1:D1048576</xm:sqref>
        </x14:dataValidation>
        <x14:dataValidation type="list" allowBlank="1" showInputMessage="1" showErrorMessage="1" xr:uid="{58664D46-DD70-484C-966A-17D37C93144A}">
          <x14:formula1>
            <xm:f>regiones!$A$2:$A$6</xm:f>
          </x14:formula1>
          <xm:sqref>G1:G1048576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B1BE0-A402-4B19-A730-4404D220FBC4}">
  <dimension ref="A1:G9"/>
  <sheetViews>
    <sheetView zoomScale="145" zoomScaleNormal="145" workbookViewId="0">
      <selection activeCell="D2" sqref="D2"/>
    </sheetView>
  </sheetViews>
  <sheetFormatPr baseColWidth="10" defaultRowHeight="15" x14ac:dyDescent="0.25"/>
  <cols>
    <col min="1" max="1" width="10.7109375" bestFit="1" customWidth="1"/>
    <col min="2" max="2" width="9.5703125" bestFit="1" customWidth="1"/>
    <col min="3" max="3" width="18.7109375" bestFit="1" customWidth="1"/>
    <col min="4" max="4" width="9.85546875" bestFit="1" customWidth="1"/>
    <col min="5" max="5" width="10.7109375" bestFit="1" customWidth="1"/>
    <col min="6" max="6" width="8.5703125" bestFit="1" customWidth="1"/>
    <col min="7" max="7" width="9.710937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27</v>
      </c>
      <c r="G1" s="1" t="s">
        <v>34</v>
      </c>
    </row>
    <row r="2" spans="1:7" x14ac:dyDescent="0.25">
      <c r="A2" s="1"/>
      <c r="B2" s="6"/>
      <c r="C2" s="1"/>
      <c r="D2" s="1"/>
      <c r="E2" s="2"/>
      <c r="F2" s="3"/>
      <c r="G2" s="1"/>
    </row>
    <row r="3" spans="1:7" x14ac:dyDescent="0.25">
      <c r="A3" s="1"/>
      <c r="B3" s="1"/>
      <c r="C3" s="1"/>
      <c r="D3" s="1"/>
      <c r="E3" s="2"/>
      <c r="F3" s="3"/>
      <c r="G3" s="1"/>
    </row>
    <row r="4" spans="1:7" x14ac:dyDescent="0.25">
      <c r="A4" t="s">
        <v>48</v>
      </c>
      <c r="B4" t="s">
        <v>44</v>
      </c>
      <c r="C4" t="s">
        <v>45</v>
      </c>
    </row>
    <row r="5" spans="1:7" x14ac:dyDescent="0.25">
      <c r="A5" t="s">
        <v>35</v>
      </c>
      <c r="B5" s="2">
        <f>DMIN(ventas!A:G,ventas!E1,db_condicion)</f>
        <v>928</v>
      </c>
      <c r="C5" s="3">
        <f>DMIN(ventas!$A:$G,ventas!$F$1,db_condicion)</f>
        <v>5090135</v>
      </c>
    </row>
    <row r="6" spans="1:7" x14ac:dyDescent="0.25">
      <c r="A6" t="s">
        <v>36</v>
      </c>
      <c r="B6" s="2">
        <f>DMAX(ventas!A:G,ventas!E1,db_condicion)</f>
        <v>4991</v>
      </c>
      <c r="C6" s="3">
        <f>DMAX(ventas!$A:$G,ventas!$F$1,db_condicion)</f>
        <v>50835211</v>
      </c>
    </row>
    <row r="7" spans="1:7" x14ac:dyDescent="0.25">
      <c r="A7" t="s">
        <v>38</v>
      </c>
      <c r="B7" s="2">
        <f>DCOUNT(ventas!$A:$G,ventas!E1,$A$1:$G$2)</f>
        <v>181</v>
      </c>
      <c r="C7" s="2">
        <f>DCOUNT(ventas!$A:$G,ventas!$F$1,db_condicion)</f>
        <v>181</v>
      </c>
    </row>
    <row r="8" spans="1:7" x14ac:dyDescent="0.25">
      <c r="A8" t="s">
        <v>37</v>
      </c>
      <c r="B8" s="5">
        <f>DAVERAGE(ventas!A:G,ventas!$E$1,db_condicion)</f>
        <v>2906.6906077348067</v>
      </c>
      <c r="C8" s="3">
        <f>DAVERAGE(ventas!$A:$G,ventas!$F$1,db_condicion)</f>
        <v>17979205.419889502</v>
      </c>
    </row>
    <row r="9" spans="1:7" x14ac:dyDescent="0.25">
      <c r="A9" t="s">
        <v>39</v>
      </c>
      <c r="B9" s="2">
        <f>DSUM(ventas!A:G,ventas!$E$1,db_condicion)</f>
        <v>526111</v>
      </c>
      <c r="C9" s="3">
        <f>DSUM(ventas!$A:$G,ventas!$F$1,db_condicion)</f>
        <v>3254236181</v>
      </c>
    </row>
  </sheetData>
  <dataValidations count="2">
    <dataValidation type="decimal" allowBlank="1" showInputMessage="1" showErrorMessage="1" sqref="F1:F3" xr:uid="{657C0106-0F2E-45D9-AA72-68CB48D0ECAB}">
      <formula1>1</formula1>
      <formula2>99999999</formula2>
    </dataValidation>
    <dataValidation type="whole" allowBlank="1" showInputMessage="1" showErrorMessage="1" sqref="E1:E3" xr:uid="{36656274-6FF5-4EB6-97BF-D11D7BF4E074}">
      <formula1>1</formula1>
      <formula2>999999999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5C397067-8C67-41D4-8BBE-E5BF6A40FA81}">
          <x14:formula1>
            <xm:f>regiones!$A$2:$A$6</xm:f>
          </x14:formula1>
          <xm:sqref>G1:G3</xm:sqref>
        </x14:dataValidation>
        <x14:dataValidation type="list" allowBlank="1" showInputMessage="1" showErrorMessage="1" xr:uid="{8CBA7C05-79CC-4F55-A869-19AFFBA52CAC}">
          <x14:formula1>
            <xm:f>vendedores!$A$2:$A$7</xm:f>
          </x14:formula1>
          <xm:sqref>D1:D3</xm:sqref>
        </x14:dataValidation>
        <x14:dataValidation type="list" allowBlank="1" showInputMessage="1" showErrorMessage="1" xr:uid="{A984AE60-5ADE-4721-A018-8C11FB45850C}">
          <x14:formula1>
            <xm:f>productos!$A$2:$A$6</xm:f>
          </x14:formula1>
          <xm:sqref>C1:C3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17869-3332-4BA1-9CA6-D67763739E2F}">
  <dimension ref="A1:M181"/>
  <sheetViews>
    <sheetView tabSelected="1" zoomScale="130" zoomScaleNormal="130" workbookViewId="0">
      <pane xSplit="1" ySplit="1" topLeftCell="G2" activePane="bottomRight" state="frozen"/>
      <selection pane="topRight" activeCell="B1" sqref="B1"/>
      <selection pane="bottomLeft" activeCell="A2" sqref="A2"/>
      <selection pane="bottomRight" activeCell="I2" sqref="I2"/>
    </sheetView>
  </sheetViews>
  <sheetFormatPr baseColWidth="10" defaultRowHeight="15" x14ac:dyDescent="0.25"/>
  <cols>
    <col min="1" max="1" width="12.140625" style="1" bestFit="1" customWidth="1"/>
    <col min="2" max="2" width="18.140625" bestFit="1" customWidth="1"/>
    <col min="3" max="6" width="17.7109375" bestFit="1" customWidth="1"/>
    <col min="7" max="7" width="19.85546875" bestFit="1" customWidth="1"/>
    <col min="8" max="8" width="17.7109375" bestFit="1" customWidth="1"/>
    <col min="9" max="9" width="6.5703125" bestFit="1" customWidth="1"/>
    <col min="12" max="12" width="16.140625" bestFit="1" customWidth="1"/>
  </cols>
  <sheetData>
    <row r="1" spans="1:13" x14ac:dyDescent="0.25">
      <c r="A1" s="1" t="s">
        <v>3</v>
      </c>
      <c r="B1" s="1" t="s">
        <v>19</v>
      </c>
      <c r="C1" s="1" t="s">
        <v>21</v>
      </c>
      <c r="D1" s="1" t="s">
        <v>9</v>
      </c>
      <c r="E1" s="1" t="s">
        <v>32</v>
      </c>
      <c r="F1" s="1" t="s">
        <v>16</v>
      </c>
      <c r="G1" s="1" t="s">
        <v>46</v>
      </c>
      <c r="H1" s="1" t="s">
        <v>53</v>
      </c>
      <c r="I1" s="1" t="s">
        <v>52</v>
      </c>
      <c r="K1" t="s">
        <v>51</v>
      </c>
      <c r="L1" t="s">
        <v>50</v>
      </c>
      <c r="M1" t="s">
        <v>49</v>
      </c>
    </row>
    <row r="2" spans="1:13" x14ac:dyDescent="0.25">
      <c r="A2" s="1" t="s">
        <v>13</v>
      </c>
      <c r="B2" s="3">
        <f>SUMIFS(ventas_precio,ventas_vendedor,$A2,ventas_region,B$1)</f>
        <v>73836463</v>
      </c>
      <c r="C2" s="3">
        <f>SUMIFS(ventas_precio,ventas_vendedor,$A2,ventas_region,C$1)</f>
        <v>76700859</v>
      </c>
      <c r="D2" s="3">
        <f>SUMIFS(ventas_precio,ventas_vendedor,$A2,ventas_region,D$1)</f>
        <v>44881356</v>
      </c>
      <c r="E2" s="3">
        <f>SUMIFS(ventas_precio,ventas_vendedor,$A2,ventas_region,E$1)</f>
        <v>135280108</v>
      </c>
      <c r="F2" s="3">
        <f>SUMIFS(ventas_precio,ventas_vendedor,$A2,ventas_region,F$1)</f>
        <v>27153333</v>
      </c>
      <c r="G2" s="10">
        <f>SUM($B2:$F2)</f>
        <v>357852119</v>
      </c>
      <c r="H2" s="3">
        <f>IF(tabla_vendedores[[#This Row],[total]]&gt;=condicion_premio,tabla_vendedores[[#This Row],[total]]*premio_v,tabla_vendedores[[#This Row],[total]]*premio_f)</f>
        <v>35785211.899999999</v>
      </c>
      <c r="I2" s="10" t="str">
        <f>IF(tabla_vendedores[[#This Row],[total]]&gt;=condicion_premio,"SI","NO")</f>
        <v>NO</v>
      </c>
      <c r="K2" s="5">
        <v>600000000</v>
      </c>
      <c r="L2" s="11">
        <v>0.25</v>
      </c>
      <c r="M2" s="11">
        <v>0.1</v>
      </c>
    </row>
    <row r="3" spans="1:13" x14ac:dyDescent="0.25">
      <c r="A3" s="1" t="s">
        <v>28</v>
      </c>
      <c r="B3" s="3">
        <f>SUMIFS(ventas_precio,ventas_vendedor,$A3,ventas_region,B$1)</f>
        <v>169977929</v>
      </c>
      <c r="C3" s="3">
        <f>SUMIFS(ventas_precio,ventas_vendedor,$A3,ventas_region,C$1)</f>
        <v>71950539</v>
      </c>
      <c r="D3" s="3">
        <f>SUMIFS(ventas_precio,ventas_vendedor,$A3,ventas_region,D$1)</f>
        <v>52631529</v>
      </c>
      <c r="E3" s="3">
        <f>SUMIFS(ventas_precio,ventas_vendedor,$A3,ventas_region,E$1)</f>
        <v>109144041</v>
      </c>
      <c r="F3" s="3">
        <f>SUMIFS(ventas_precio,ventas_vendedor,$A3,ventas_region,F$1)</f>
        <v>232698504</v>
      </c>
      <c r="G3" s="10">
        <f t="shared" ref="G3:G7" si="0">SUM($B3:$F3)</f>
        <v>636402542</v>
      </c>
      <c r="H3" s="3">
        <f>IF(tabla_vendedores[[#This Row],[total]]&gt;=condicion_premio,tabla_vendedores[[#This Row],[total]]*premio_v,tabla_vendedores[[#This Row],[total]]*premio_f)</f>
        <v>159100635.5</v>
      </c>
      <c r="I3" s="10" t="str">
        <f>IF(tabla_vendedores[[#This Row],[total]]&gt;=condicion_premio,"SI","NO")</f>
        <v>SI</v>
      </c>
    </row>
    <row r="4" spans="1:13" x14ac:dyDescent="0.25">
      <c r="A4" s="1" t="s">
        <v>29</v>
      </c>
      <c r="B4" s="3">
        <f>SUMIFS(ventas_precio,ventas_vendedor,$A4,ventas_region,B$1)</f>
        <v>336034466</v>
      </c>
      <c r="C4" s="3">
        <f>SUMIFS(ventas_precio,ventas_vendedor,$A4,ventas_region,C$1)</f>
        <v>110517698</v>
      </c>
      <c r="D4" s="3">
        <f>SUMIFS(ventas_precio,ventas_vendedor,$A4,ventas_region,D$1)</f>
        <v>93604609</v>
      </c>
      <c r="E4" s="3">
        <f>SUMIFS(ventas_precio,ventas_vendedor,$A4,ventas_region,E$1)</f>
        <v>94535993</v>
      </c>
      <c r="F4" s="3">
        <f>SUMIFS(ventas_precio,ventas_vendedor,$A4,ventas_region,F$1)</f>
        <v>77744662</v>
      </c>
      <c r="G4" s="10">
        <f t="shared" si="0"/>
        <v>712437428</v>
      </c>
      <c r="H4" s="3">
        <f>IF(tabla_vendedores[[#This Row],[total]]&gt;=condicion_premio,tabla_vendedores[[#This Row],[total]]*premio_v,tabla_vendedores[[#This Row],[total]]*premio_f)</f>
        <v>178109357</v>
      </c>
      <c r="I4" s="10" t="str">
        <f>IF(tabla_vendedores[[#This Row],[total]]&gt;=condicion_premio,"SI","NO")</f>
        <v>SI</v>
      </c>
    </row>
    <row r="5" spans="1:13" x14ac:dyDescent="0.25">
      <c r="A5" s="1" t="s">
        <v>8</v>
      </c>
      <c r="B5" s="3">
        <f>SUMIFS(ventas_precio,ventas_vendedor,$A5,ventas_region,B$1)</f>
        <v>75839132</v>
      </c>
      <c r="C5" s="3">
        <f>SUMIFS(ventas_precio,ventas_vendedor,$A5,ventas_region,C$1)</f>
        <v>88920515</v>
      </c>
      <c r="D5" s="3">
        <f>SUMIFS(ventas_precio,ventas_vendedor,$A5,ventas_region,D$1)</f>
        <v>271532147</v>
      </c>
      <c r="E5" s="3">
        <f>SUMIFS(ventas_precio,ventas_vendedor,$A5,ventas_region,E$1)</f>
        <v>193222871</v>
      </c>
      <c r="F5" s="3">
        <f>SUMIFS(ventas_precio,ventas_vendedor,$A5,ventas_region,F$1)</f>
        <v>131950052</v>
      </c>
      <c r="G5" s="10">
        <f t="shared" si="0"/>
        <v>761464717</v>
      </c>
      <c r="H5" s="3">
        <f>IF(tabla_vendedores[[#This Row],[total]]&gt;=condicion_premio,tabla_vendedores[[#This Row],[total]]*premio_v,tabla_vendedores[[#This Row],[total]]*premio_f)</f>
        <v>190366179.25</v>
      </c>
      <c r="I5" s="10" t="str">
        <f>IF(tabla_vendedores[[#This Row],[total]]&gt;=condicion_premio,"SI","NO")</f>
        <v>SI</v>
      </c>
    </row>
    <row r="6" spans="1:13" x14ac:dyDescent="0.25">
      <c r="A6" s="1" t="s">
        <v>30</v>
      </c>
      <c r="B6" s="3">
        <f>SUMIFS(ventas_precio,ventas_vendedor,$A6,ventas_region,B$1)</f>
        <v>16585017</v>
      </c>
      <c r="C6" s="3">
        <f>SUMIFS(ventas_precio,ventas_vendedor,$A6,ventas_region,C$1)</f>
        <v>275641384</v>
      </c>
      <c r="D6" s="3">
        <f>SUMIFS(ventas_precio,ventas_vendedor,$A6,ventas_region,D$1)</f>
        <v>50806730</v>
      </c>
      <c r="E6" s="3">
        <f>SUMIFS(ventas_precio,ventas_vendedor,$A6,ventas_region,E$1)</f>
        <v>48593995</v>
      </c>
      <c r="F6" s="3">
        <f>SUMIFS(ventas_precio,ventas_vendedor,$A6,ventas_region,F$1)</f>
        <v>167729464</v>
      </c>
      <c r="G6" s="10">
        <f t="shared" si="0"/>
        <v>559356590</v>
      </c>
      <c r="H6" s="3">
        <f>IF(tabla_vendedores[[#This Row],[total]]&gt;=condicion_premio,tabla_vendedores[[#This Row],[total]]*premio_v,tabla_vendedores[[#This Row],[total]]*premio_f)</f>
        <v>55935659</v>
      </c>
      <c r="I6" s="10" t="str">
        <f>IF(tabla_vendedores[[#This Row],[total]]&gt;=condicion_premio,"SI","NO")</f>
        <v>NO</v>
      </c>
    </row>
    <row r="7" spans="1:13" x14ac:dyDescent="0.25">
      <c r="A7" s="1" t="s">
        <v>11</v>
      </c>
      <c r="B7" s="3">
        <f>SUMIFS(ventas_precio,ventas_vendedor,$A7,ventas_region,B$1)</f>
        <v>31378227</v>
      </c>
      <c r="C7" s="3">
        <f>SUMIFS(ventas_precio,ventas_vendedor,$A7,ventas_region,C$1)</f>
        <v>31867112</v>
      </c>
      <c r="D7" s="3">
        <f>SUMIFS(ventas_precio,ventas_vendedor,$A7,ventas_region,D$1)</f>
        <v>63246530</v>
      </c>
      <c r="E7" s="3">
        <f>SUMIFS(ventas_precio,ventas_vendedor,$A7,ventas_region,E$1)</f>
        <v>59797810</v>
      </c>
      <c r="F7" s="3">
        <f>SUMIFS(ventas_precio,ventas_vendedor,$A7,ventas_region,F$1)</f>
        <v>40433106</v>
      </c>
      <c r="G7" s="10">
        <f t="shared" si="0"/>
        <v>226722785</v>
      </c>
      <c r="H7" s="3">
        <f>IF(tabla_vendedores[[#This Row],[total]]&gt;=condicion_premio,tabla_vendedores[[#This Row],[total]]*premio_v,tabla_vendedores[[#This Row],[total]]*premio_f)</f>
        <v>22672278.5</v>
      </c>
      <c r="I7" s="10" t="str">
        <f>IF(tabla_vendedores[[#This Row],[total]]&gt;=condicion_premio,"SI","NO")</f>
        <v>NO</v>
      </c>
    </row>
    <row r="8" spans="1:13" x14ac:dyDescent="0.25">
      <c r="A8" t="s">
        <v>47</v>
      </c>
      <c r="B8" s="10">
        <f>SUBTOTAL(109,tabla_vendedores[Antioquia])</f>
        <v>703651234</v>
      </c>
      <c r="C8" s="10">
        <f>SUBTOTAL(109,tabla_vendedores[Caribe])</f>
        <v>655598107</v>
      </c>
      <c r="D8" s="10">
        <f>SUBTOTAL(109,tabla_vendedores[Central])</f>
        <v>576702901</v>
      </c>
      <c r="E8" s="10">
        <f>SUBTOTAL(109,tabla_vendedores[Pacifico])</f>
        <v>640574818</v>
      </c>
      <c r="F8" s="10">
        <f>SUBTOTAL(109,tabla_vendedores[Santanderes])</f>
        <v>677709121</v>
      </c>
      <c r="G8" s="10">
        <f>SUBTOTAL(109,tabla_vendedores[total])</f>
        <v>3254236181</v>
      </c>
      <c r="H8" s="10">
        <f>SUBTOTAL(101,tabla_vendedores[COMISION])</f>
        <v>106994886.85833333</v>
      </c>
      <c r="I8" s="12">
        <f>COUNTIF(tabla_vendedores[OBJ],"SI")</f>
        <v>3</v>
      </c>
    </row>
    <row r="9" spans="1:13" x14ac:dyDescent="0.25">
      <c r="A9"/>
    </row>
    <row r="10" spans="1:13" x14ac:dyDescent="0.25">
      <c r="A10"/>
    </row>
    <row r="11" spans="1:13" x14ac:dyDescent="0.25">
      <c r="A11"/>
    </row>
    <row r="12" spans="1:13" x14ac:dyDescent="0.25">
      <c r="A12"/>
    </row>
    <row r="13" spans="1:13" x14ac:dyDescent="0.25">
      <c r="A13"/>
    </row>
    <row r="14" spans="1:13" x14ac:dyDescent="0.25">
      <c r="A14"/>
    </row>
    <row r="15" spans="1:13" x14ac:dyDescent="0.25">
      <c r="A15"/>
    </row>
    <row r="16" spans="1:13" x14ac:dyDescent="0.25">
      <c r="A16"/>
    </row>
    <row r="17" spans="1:1" x14ac:dyDescent="0.25">
      <c r="A17"/>
    </row>
    <row r="18" spans="1:1" x14ac:dyDescent="0.25">
      <c r="A18"/>
    </row>
    <row r="19" spans="1:1" x14ac:dyDescent="0.25">
      <c r="A19"/>
    </row>
    <row r="20" spans="1:1" x14ac:dyDescent="0.25">
      <c r="A20"/>
    </row>
    <row r="21" spans="1:1" x14ac:dyDescent="0.25">
      <c r="A21"/>
    </row>
    <row r="22" spans="1:1" x14ac:dyDescent="0.25">
      <c r="A22"/>
    </row>
    <row r="23" spans="1:1" x14ac:dyDescent="0.25">
      <c r="A23"/>
    </row>
    <row r="24" spans="1:1" x14ac:dyDescent="0.25">
      <c r="A24"/>
    </row>
    <row r="25" spans="1:1" x14ac:dyDescent="0.25">
      <c r="A25"/>
    </row>
    <row r="26" spans="1:1" x14ac:dyDescent="0.25">
      <c r="A26"/>
    </row>
    <row r="27" spans="1:1" x14ac:dyDescent="0.25">
      <c r="A27"/>
    </row>
    <row r="28" spans="1:1" x14ac:dyDescent="0.25">
      <c r="A28"/>
    </row>
    <row r="29" spans="1:1" x14ac:dyDescent="0.25">
      <c r="A29"/>
    </row>
    <row r="30" spans="1:1" x14ac:dyDescent="0.25">
      <c r="A30"/>
    </row>
    <row r="31" spans="1:1" x14ac:dyDescent="0.25">
      <c r="A31"/>
    </row>
    <row r="32" spans="1:1" x14ac:dyDescent="0.25">
      <c r="A32"/>
    </row>
    <row r="33" spans="1:1" x14ac:dyDescent="0.25">
      <c r="A33"/>
    </row>
    <row r="34" spans="1:1" x14ac:dyDescent="0.25">
      <c r="A34"/>
    </row>
    <row r="35" spans="1:1" x14ac:dyDescent="0.25">
      <c r="A35"/>
    </row>
    <row r="36" spans="1:1" x14ac:dyDescent="0.25">
      <c r="A36"/>
    </row>
    <row r="37" spans="1:1" x14ac:dyDescent="0.25">
      <c r="A37"/>
    </row>
    <row r="38" spans="1:1" x14ac:dyDescent="0.25">
      <c r="A38"/>
    </row>
    <row r="39" spans="1:1" x14ac:dyDescent="0.25">
      <c r="A39"/>
    </row>
    <row r="40" spans="1:1" x14ac:dyDescent="0.25">
      <c r="A40"/>
    </row>
    <row r="41" spans="1:1" x14ac:dyDescent="0.25">
      <c r="A41"/>
    </row>
    <row r="42" spans="1:1" x14ac:dyDescent="0.25">
      <c r="A42"/>
    </row>
    <row r="43" spans="1:1" x14ac:dyDescent="0.25">
      <c r="A43"/>
    </row>
    <row r="44" spans="1:1" x14ac:dyDescent="0.25">
      <c r="A44"/>
    </row>
    <row r="45" spans="1:1" x14ac:dyDescent="0.25">
      <c r="A45"/>
    </row>
    <row r="46" spans="1:1" x14ac:dyDescent="0.25">
      <c r="A46"/>
    </row>
    <row r="47" spans="1:1" x14ac:dyDescent="0.25">
      <c r="A47"/>
    </row>
    <row r="48" spans="1:1" x14ac:dyDescent="0.25">
      <c r="A48"/>
    </row>
    <row r="49" spans="1:1" x14ac:dyDescent="0.25">
      <c r="A49"/>
    </row>
    <row r="50" spans="1:1" x14ac:dyDescent="0.25">
      <c r="A50"/>
    </row>
    <row r="51" spans="1:1" x14ac:dyDescent="0.25">
      <c r="A51"/>
    </row>
    <row r="52" spans="1:1" x14ac:dyDescent="0.25">
      <c r="A52"/>
    </row>
    <row r="53" spans="1:1" x14ac:dyDescent="0.25">
      <c r="A53"/>
    </row>
    <row r="54" spans="1:1" x14ac:dyDescent="0.25">
      <c r="A54"/>
    </row>
    <row r="55" spans="1:1" x14ac:dyDescent="0.25">
      <c r="A55"/>
    </row>
    <row r="56" spans="1:1" x14ac:dyDescent="0.25">
      <c r="A56"/>
    </row>
    <row r="57" spans="1:1" x14ac:dyDescent="0.25">
      <c r="A57"/>
    </row>
    <row r="58" spans="1:1" x14ac:dyDescent="0.25">
      <c r="A58"/>
    </row>
    <row r="59" spans="1:1" x14ac:dyDescent="0.25">
      <c r="A59"/>
    </row>
    <row r="60" spans="1:1" x14ac:dyDescent="0.25">
      <c r="A60"/>
    </row>
    <row r="61" spans="1:1" x14ac:dyDescent="0.25">
      <c r="A61"/>
    </row>
    <row r="62" spans="1:1" x14ac:dyDescent="0.25">
      <c r="A62"/>
    </row>
    <row r="63" spans="1:1" x14ac:dyDescent="0.25">
      <c r="A63"/>
    </row>
    <row r="64" spans="1:1" x14ac:dyDescent="0.25">
      <c r="A64"/>
    </row>
    <row r="65" spans="1:1" x14ac:dyDescent="0.25">
      <c r="A65"/>
    </row>
    <row r="66" spans="1:1" x14ac:dyDescent="0.25">
      <c r="A66"/>
    </row>
    <row r="67" spans="1:1" x14ac:dyDescent="0.25">
      <c r="A67"/>
    </row>
    <row r="68" spans="1:1" x14ac:dyDescent="0.25">
      <c r="A68"/>
    </row>
    <row r="69" spans="1:1" x14ac:dyDescent="0.25">
      <c r="A69"/>
    </row>
    <row r="70" spans="1:1" x14ac:dyDescent="0.25">
      <c r="A70"/>
    </row>
    <row r="71" spans="1:1" x14ac:dyDescent="0.25">
      <c r="A71"/>
    </row>
    <row r="72" spans="1:1" x14ac:dyDescent="0.25">
      <c r="A72"/>
    </row>
    <row r="73" spans="1:1" x14ac:dyDescent="0.25">
      <c r="A73"/>
    </row>
    <row r="74" spans="1:1" x14ac:dyDescent="0.25">
      <c r="A74"/>
    </row>
    <row r="75" spans="1:1" x14ac:dyDescent="0.25">
      <c r="A75"/>
    </row>
    <row r="76" spans="1:1" x14ac:dyDescent="0.25">
      <c r="A76"/>
    </row>
    <row r="77" spans="1:1" x14ac:dyDescent="0.25">
      <c r="A77"/>
    </row>
    <row r="78" spans="1:1" x14ac:dyDescent="0.25">
      <c r="A78"/>
    </row>
    <row r="79" spans="1:1" x14ac:dyDescent="0.25">
      <c r="A79"/>
    </row>
    <row r="80" spans="1:1" x14ac:dyDescent="0.25">
      <c r="A80"/>
    </row>
    <row r="81" spans="1:1" x14ac:dyDescent="0.25">
      <c r="A81"/>
    </row>
    <row r="82" spans="1:1" x14ac:dyDescent="0.25">
      <c r="A82"/>
    </row>
    <row r="83" spans="1:1" x14ac:dyDescent="0.25">
      <c r="A83"/>
    </row>
    <row r="84" spans="1:1" x14ac:dyDescent="0.25">
      <c r="A84"/>
    </row>
    <row r="85" spans="1:1" x14ac:dyDescent="0.25">
      <c r="A85"/>
    </row>
    <row r="86" spans="1:1" x14ac:dyDescent="0.25">
      <c r="A86"/>
    </row>
    <row r="87" spans="1:1" x14ac:dyDescent="0.25">
      <c r="A87"/>
    </row>
    <row r="88" spans="1:1" x14ac:dyDescent="0.25">
      <c r="A88"/>
    </row>
    <row r="89" spans="1:1" x14ac:dyDescent="0.25">
      <c r="A89"/>
    </row>
    <row r="90" spans="1:1" x14ac:dyDescent="0.25">
      <c r="A90"/>
    </row>
    <row r="91" spans="1:1" x14ac:dyDescent="0.25">
      <c r="A91"/>
    </row>
    <row r="92" spans="1:1" x14ac:dyDescent="0.25">
      <c r="A92"/>
    </row>
    <row r="93" spans="1:1" x14ac:dyDescent="0.25">
      <c r="A93"/>
    </row>
    <row r="94" spans="1:1" x14ac:dyDescent="0.25">
      <c r="A94"/>
    </row>
    <row r="95" spans="1:1" x14ac:dyDescent="0.25">
      <c r="A95"/>
    </row>
    <row r="96" spans="1:1" x14ac:dyDescent="0.25">
      <c r="A96"/>
    </row>
    <row r="97" spans="1:1" x14ac:dyDescent="0.25">
      <c r="A97"/>
    </row>
    <row r="98" spans="1:1" x14ac:dyDescent="0.25">
      <c r="A98"/>
    </row>
    <row r="99" spans="1:1" x14ac:dyDescent="0.25">
      <c r="A99"/>
    </row>
    <row r="100" spans="1:1" x14ac:dyDescent="0.25">
      <c r="A100"/>
    </row>
    <row r="101" spans="1:1" x14ac:dyDescent="0.25">
      <c r="A101"/>
    </row>
    <row r="102" spans="1:1" x14ac:dyDescent="0.25">
      <c r="A102"/>
    </row>
    <row r="103" spans="1:1" x14ac:dyDescent="0.25">
      <c r="A103"/>
    </row>
    <row r="104" spans="1:1" x14ac:dyDescent="0.25">
      <c r="A104"/>
    </row>
    <row r="105" spans="1:1" x14ac:dyDescent="0.25">
      <c r="A105"/>
    </row>
    <row r="106" spans="1:1" x14ac:dyDescent="0.25">
      <c r="A106"/>
    </row>
    <row r="107" spans="1:1" x14ac:dyDescent="0.25">
      <c r="A107"/>
    </row>
    <row r="108" spans="1:1" x14ac:dyDescent="0.25">
      <c r="A108"/>
    </row>
    <row r="109" spans="1:1" x14ac:dyDescent="0.25">
      <c r="A109"/>
    </row>
    <row r="110" spans="1:1" x14ac:dyDescent="0.25">
      <c r="A110"/>
    </row>
    <row r="111" spans="1:1" x14ac:dyDescent="0.25">
      <c r="A111"/>
    </row>
    <row r="112" spans="1:1" x14ac:dyDescent="0.25">
      <c r="A112"/>
    </row>
    <row r="113" spans="1:1" x14ac:dyDescent="0.25">
      <c r="A113"/>
    </row>
    <row r="114" spans="1:1" x14ac:dyDescent="0.25">
      <c r="A114"/>
    </row>
    <row r="115" spans="1:1" x14ac:dyDescent="0.25">
      <c r="A115"/>
    </row>
    <row r="116" spans="1:1" x14ac:dyDescent="0.25">
      <c r="A116"/>
    </row>
    <row r="117" spans="1:1" x14ac:dyDescent="0.25">
      <c r="A117"/>
    </row>
    <row r="118" spans="1:1" x14ac:dyDescent="0.25">
      <c r="A118"/>
    </row>
    <row r="119" spans="1:1" x14ac:dyDescent="0.25">
      <c r="A119"/>
    </row>
    <row r="120" spans="1:1" x14ac:dyDescent="0.25">
      <c r="A120"/>
    </row>
    <row r="121" spans="1:1" x14ac:dyDescent="0.25">
      <c r="A121"/>
    </row>
    <row r="122" spans="1:1" x14ac:dyDescent="0.25">
      <c r="A122"/>
    </row>
    <row r="123" spans="1:1" x14ac:dyDescent="0.25">
      <c r="A123"/>
    </row>
    <row r="124" spans="1:1" x14ac:dyDescent="0.25">
      <c r="A124"/>
    </row>
    <row r="125" spans="1:1" x14ac:dyDescent="0.25">
      <c r="A125"/>
    </row>
    <row r="126" spans="1:1" x14ac:dyDescent="0.25">
      <c r="A126"/>
    </row>
    <row r="127" spans="1:1" x14ac:dyDescent="0.25">
      <c r="A127"/>
    </row>
    <row r="128" spans="1:1" x14ac:dyDescent="0.25">
      <c r="A128"/>
    </row>
    <row r="129" spans="1:1" x14ac:dyDescent="0.25">
      <c r="A129"/>
    </row>
    <row r="130" spans="1:1" x14ac:dyDescent="0.25">
      <c r="A130"/>
    </row>
    <row r="131" spans="1:1" x14ac:dyDescent="0.25">
      <c r="A131"/>
    </row>
    <row r="132" spans="1:1" x14ac:dyDescent="0.25">
      <c r="A132"/>
    </row>
    <row r="133" spans="1:1" x14ac:dyDescent="0.25">
      <c r="A133"/>
    </row>
    <row r="134" spans="1:1" x14ac:dyDescent="0.25">
      <c r="A134"/>
    </row>
    <row r="135" spans="1:1" x14ac:dyDescent="0.25">
      <c r="A135"/>
    </row>
    <row r="136" spans="1:1" x14ac:dyDescent="0.25">
      <c r="A136"/>
    </row>
    <row r="137" spans="1:1" x14ac:dyDescent="0.25">
      <c r="A137"/>
    </row>
    <row r="138" spans="1:1" x14ac:dyDescent="0.25">
      <c r="A138"/>
    </row>
    <row r="139" spans="1:1" x14ac:dyDescent="0.25">
      <c r="A139"/>
    </row>
    <row r="140" spans="1:1" x14ac:dyDescent="0.25">
      <c r="A140"/>
    </row>
    <row r="141" spans="1:1" x14ac:dyDescent="0.25">
      <c r="A141"/>
    </row>
    <row r="142" spans="1:1" x14ac:dyDescent="0.25">
      <c r="A142"/>
    </row>
    <row r="143" spans="1:1" x14ac:dyDescent="0.25">
      <c r="A143"/>
    </row>
    <row r="144" spans="1:1" x14ac:dyDescent="0.25">
      <c r="A144"/>
    </row>
    <row r="145" spans="1:1" x14ac:dyDescent="0.25">
      <c r="A145"/>
    </row>
    <row r="146" spans="1:1" x14ac:dyDescent="0.25">
      <c r="A146"/>
    </row>
    <row r="147" spans="1:1" x14ac:dyDescent="0.25">
      <c r="A147"/>
    </row>
    <row r="148" spans="1:1" x14ac:dyDescent="0.25">
      <c r="A148"/>
    </row>
    <row r="149" spans="1:1" x14ac:dyDescent="0.25">
      <c r="A149"/>
    </row>
    <row r="150" spans="1:1" x14ac:dyDescent="0.25">
      <c r="A150"/>
    </row>
    <row r="151" spans="1:1" x14ac:dyDescent="0.25">
      <c r="A151"/>
    </row>
    <row r="152" spans="1:1" x14ac:dyDescent="0.25">
      <c r="A152"/>
    </row>
    <row r="153" spans="1:1" x14ac:dyDescent="0.25">
      <c r="A153"/>
    </row>
    <row r="154" spans="1:1" x14ac:dyDescent="0.25">
      <c r="A154"/>
    </row>
    <row r="155" spans="1:1" x14ac:dyDescent="0.25">
      <c r="A155"/>
    </row>
    <row r="156" spans="1:1" x14ac:dyDescent="0.25">
      <c r="A156"/>
    </row>
    <row r="157" spans="1:1" x14ac:dyDescent="0.25">
      <c r="A157"/>
    </row>
    <row r="158" spans="1:1" x14ac:dyDescent="0.25">
      <c r="A158"/>
    </row>
    <row r="159" spans="1:1" x14ac:dyDescent="0.25">
      <c r="A159"/>
    </row>
    <row r="160" spans="1:1" x14ac:dyDescent="0.25">
      <c r="A160"/>
    </row>
    <row r="161" spans="1:1" x14ac:dyDescent="0.25">
      <c r="A161"/>
    </row>
    <row r="162" spans="1:1" x14ac:dyDescent="0.25">
      <c r="A162"/>
    </row>
    <row r="163" spans="1:1" x14ac:dyDescent="0.25">
      <c r="A163"/>
    </row>
    <row r="164" spans="1:1" x14ac:dyDescent="0.25">
      <c r="A164"/>
    </row>
    <row r="165" spans="1:1" x14ac:dyDescent="0.25">
      <c r="A165"/>
    </row>
    <row r="166" spans="1:1" x14ac:dyDescent="0.25">
      <c r="A166"/>
    </row>
    <row r="167" spans="1:1" x14ac:dyDescent="0.25">
      <c r="A167"/>
    </row>
    <row r="168" spans="1:1" x14ac:dyDescent="0.25">
      <c r="A168"/>
    </row>
    <row r="169" spans="1:1" x14ac:dyDescent="0.25">
      <c r="A169"/>
    </row>
    <row r="170" spans="1:1" x14ac:dyDescent="0.25">
      <c r="A170"/>
    </row>
    <row r="171" spans="1:1" x14ac:dyDescent="0.25">
      <c r="A171"/>
    </row>
    <row r="172" spans="1:1" x14ac:dyDescent="0.25">
      <c r="A172"/>
    </row>
    <row r="173" spans="1:1" x14ac:dyDescent="0.25">
      <c r="A173"/>
    </row>
    <row r="174" spans="1:1" x14ac:dyDescent="0.25">
      <c r="A174"/>
    </row>
    <row r="175" spans="1:1" x14ac:dyDescent="0.25">
      <c r="A175"/>
    </row>
    <row r="176" spans="1:1" x14ac:dyDescent="0.25">
      <c r="A176"/>
    </row>
    <row r="177" spans="1:1" x14ac:dyDescent="0.25">
      <c r="A177"/>
    </row>
    <row r="178" spans="1:1" x14ac:dyDescent="0.25">
      <c r="A178"/>
    </row>
    <row r="179" spans="1:1" x14ac:dyDescent="0.25">
      <c r="A179"/>
    </row>
    <row r="180" spans="1:1" x14ac:dyDescent="0.25">
      <c r="A180"/>
    </row>
    <row r="181" spans="1:1" x14ac:dyDescent="0.25">
      <c r="A181"/>
    </row>
  </sheetData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705A57D-BFD6-4730-9DEF-9553A00DFEA3}">
          <x14:formula1>
            <xm:f>regiones!$A$2:$A$6</xm:f>
          </x14:formula1>
          <xm:sqref>B1:F1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42545-9B5A-464E-80B4-01A7EF327B8D}">
  <dimension ref="A1:H182"/>
  <sheetViews>
    <sheetView zoomScale="130" zoomScaleNormal="130" workbookViewId="0">
      <selection activeCell="B1" sqref="B1:G6"/>
    </sheetView>
  </sheetViews>
  <sheetFormatPr baseColWidth="10" defaultRowHeight="15" x14ac:dyDescent="0.25"/>
  <cols>
    <col min="1" max="1" width="11.28515625" style="1" bestFit="1" customWidth="1"/>
    <col min="2" max="7" width="17.7109375" bestFit="1" customWidth="1"/>
    <col min="8" max="8" width="18.7109375" bestFit="1" customWidth="1"/>
  </cols>
  <sheetData>
    <row r="1" spans="1:8" x14ac:dyDescent="0.25">
      <c r="A1" s="1" t="s">
        <v>2</v>
      </c>
      <c r="B1" s="1" t="s">
        <v>13</v>
      </c>
      <c r="C1" s="1" t="s">
        <v>28</v>
      </c>
      <c r="D1" s="1" t="s">
        <v>29</v>
      </c>
      <c r="E1" s="1" t="s">
        <v>8</v>
      </c>
      <c r="F1" s="1" t="s">
        <v>30</v>
      </c>
      <c r="G1" s="1" t="s">
        <v>11</v>
      </c>
      <c r="H1" s="1" t="s">
        <v>47</v>
      </c>
    </row>
    <row r="2" spans="1:8" x14ac:dyDescent="0.25">
      <c r="A2" s="1" t="s">
        <v>6</v>
      </c>
      <c r="B2" s="3">
        <f>SUMIFS(ventas_precio,ventas_producto,tabla_productos[[#This Row],[Producto]],ventas_vendedor,B$1)</f>
        <v>186115319</v>
      </c>
      <c r="C2" s="3">
        <f>SUMIFS(ventas_precio,ventas_producto,tabla_productos[[#This Row],[Producto]],ventas_vendedor,C$1)</f>
        <v>109144041</v>
      </c>
      <c r="D2" s="3">
        <f>SUMIFS(ventas_precio,ventas_producto,tabla_productos[[#This Row],[Producto]],ventas_vendedor,D$1)</f>
        <v>94535993</v>
      </c>
      <c r="E2" s="3">
        <f>SUMIFS(ventas_precio,ventas_producto,tabla_productos[[#This Row],[Producto]],ventas_vendedor,E$1)</f>
        <v>193222871</v>
      </c>
      <c r="F2" s="3">
        <f>SUMIFS(ventas_precio,ventas_producto,tabla_productos[[#This Row],[Producto]],ventas_vendedor,F$1)</f>
        <v>48593995</v>
      </c>
      <c r="G2" s="3">
        <f>SUMIFS(ventas_precio,ventas_producto,tabla_productos[[#This Row],[Producto]],ventas_vendedor,G$1)</f>
        <v>59797810</v>
      </c>
      <c r="H2" s="10">
        <f>SUM(tabla_productos[[#This Row],[Capioli]:[Zuloaga]])</f>
        <v>691410029</v>
      </c>
    </row>
    <row r="3" spans="1:8" x14ac:dyDescent="0.25">
      <c r="A3" s="1" t="s">
        <v>15</v>
      </c>
      <c r="B3" s="3">
        <f>SUMIFS(ventas_precio,ventas_producto,tabla_productos[[#This Row],[Producto]],ventas_vendedor,B$1)</f>
        <v>27153333</v>
      </c>
      <c r="C3" s="7">
        <f>SUMIFS(ventas_precio,ventas_producto,tabla_productos[[#This Row],[Producto]],ventas_vendedor,C$1)</f>
        <v>232698504</v>
      </c>
      <c r="D3" s="3">
        <f>SUMIFS(ventas_precio,ventas_producto,tabla_productos[[#This Row],[Producto]],ventas_vendedor,D$1)</f>
        <v>77744662</v>
      </c>
      <c r="E3" s="7">
        <f>SUMIFS(ventas_precio,ventas_producto,tabla_productos[[#This Row],[Producto]],ventas_vendedor,E$1)</f>
        <v>131950052</v>
      </c>
      <c r="F3" s="3">
        <f>SUMIFS(ventas_precio,ventas_producto,tabla_productos[[#This Row],[Producto]],ventas_vendedor,F$1)</f>
        <v>167729464</v>
      </c>
      <c r="G3" s="7">
        <f>SUMIFS(ventas_precio,ventas_producto,tabla_productos[[#This Row],[Producto]],ventas_vendedor,G$1)</f>
        <v>40433106</v>
      </c>
      <c r="H3" s="10">
        <f>SUM(tabla_productos[[#This Row],[Capioli]:[Zuloaga]])</f>
        <v>677709121</v>
      </c>
    </row>
    <row r="4" spans="1:8" x14ac:dyDescent="0.25">
      <c r="A4" s="1" t="s">
        <v>31</v>
      </c>
      <c r="B4" s="3">
        <f>SUMIFS(ventas_precio,ventas_producto,tabla_productos[[#This Row],[Producto]],ventas_vendedor,B$1)</f>
        <v>76700859</v>
      </c>
      <c r="C4" s="7">
        <f>SUMIFS(ventas_precio,ventas_producto,tabla_productos[[#This Row],[Producto]],ventas_vendedor,C$1)</f>
        <v>71950539</v>
      </c>
      <c r="D4" s="3">
        <f>SUMIFS(ventas_precio,ventas_producto,tabla_productos[[#This Row],[Producto]],ventas_vendedor,D$1)</f>
        <v>110517698</v>
      </c>
      <c r="E4" s="7">
        <f>SUMIFS(ventas_precio,ventas_producto,tabla_productos[[#This Row],[Producto]],ventas_vendedor,E$1)</f>
        <v>88920515</v>
      </c>
      <c r="F4" s="3">
        <f>SUMIFS(ventas_precio,ventas_producto,tabla_productos[[#This Row],[Producto]],ventas_vendedor,F$1)</f>
        <v>275641384</v>
      </c>
      <c r="G4" s="7">
        <f>SUMIFS(ventas_precio,ventas_producto,tabla_productos[[#This Row],[Producto]],ventas_vendedor,G$1)</f>
        <v>31867112</v>
      </c>
      <c r="H4" s="10">
        <f>SUM(tabla_productos[[#This Row],[Capioli]:[Zuloaga]])</f>
        <v>655598107</v>
      </c>
    </row>
    <row r="5" spans="1:8" x14ac:dyDescent="0.25">
      <c r="A5" s="1" t="s">
        <v>18</v>
      </c>
      <c r="B5" s="3">
        <f>SUMIFS(ventas_precio,ventas_producto,tabla_productos[[#This Row],[Producto]],ventas_vendedor,B$1)</f>
        <v>23001252</v>
      </c>
      <c r="C5" s="7">
        <f>SUMIFS(ventas_precio,ventas_producto,tabla_productos[[#This Row],[Producto]],ventas_vendedor,C$1)</f>
        <v>169977929</v>
      </c>
      <c r="D5" s="3">
        <f>SUMIFS(ventas_precio,ventas_producto,tabla_productos[[#This Row],[Producto]],ventas_vendedor,D$1)</f>
        <v>336034466</v>
      </c>
      <c r="E5" s="7">
        <f>SUMIFS(ventas_precio,ventas_producto,tabla_productos[[#This Row],[Producto]],ventas_vendedor,E$1)</f>
        <v>75839132</v>
      </c>
      <c r="F5" s="3">
        <f>SUMIFS(ventas_precio,ventas_producto,tabla_productos[[#This Row],[Producto]],ventas_vendedor,F$1)</f>
        <v>16585017</v>
      </c>
      <c r="G5" s="7">
        <f>SUMIFS(ventas_precio,ventas_producto,tabla_productos[[#This Row],[Producto]],ventas_vendedor,G$1)</f>
        <v>31378227</v>
      </c>
      <c r="H5" s="10">
        <f>SUM(tabla_productos[[#This Row],[Capioli]:[Zuloaga]])</f>
        <v>652816023</v>
      </c>
    </row>
    <row r="6" spans="1:8" x14ac:dyDescent="0.25">
      <c r="A6" s="1" t="s">
        <v>33</v>
      </c>
      <c r="B6" s="3">
        <f>SUMIFS(ventas_precio,ventas_producto,tabla_productos[[#This Row],[Producto]],ventas_vendedor,B$1)</f>
        <v>44881356</v>
      </c>
      <c r="C6" s="7">
        <f>SUMIFS(ventas_precio,ventas_producto,tabla_productos[[#This Row],[Producto]],ventas_vendedor,C$1)</f>
        <v>52631529</v>
      </c>
      <c r="D6" s="3">
        <f>SUMIFS(ventas_precio,ventas_producto,tabla_productos[[#This Row],[Producto]],ventas_vendedor,D$1)</f>
        <v>93604609</v>
      </c>
      <c r="E6" s="7">
        <f>SUMIFS(ventas_precio,ventas_producto,tabla_productos[[#This Row],[Producto]],ventas_vendedor,E$1)</f>
        <v>271532147</v>
      </c>
      <c r="F6" s="3">
        <f>SUMIFS(ventas_precio,ventas_producto,tabla_productos[[#This Row],[Producto]],ventas_vendedor,F$1)</f>
        <v>50806730</v>
      </c>
      <c r="G6" s="7">
        <f>SUMIFS(ventas_precio,ventas_producto,tabla_productos[[#This Row],[Producto]],ventas_vendedor,G$1)</f>
        <v>63246530</v>
      </c>
      <c r="H6" s="10">
        <f>SUM(tabla_productos[[#This Row],[Capioli]:[Zuloaga]])</f>
        <v>576702901</v>
      </c>
    </row>
    <row r="7" spans="1:8" x14ac:dyDescent="0.25">
      <c r="A7" t="s">
        <v>47</v>
      </c>
      <c r="B7" s="9">
        <f>SUBTOTAL(109,tabla_productos[Capioli])</f>
        <v>357852119</v>
      </c>
      <c r="C7" s="8">
        <f>SUBTOTAL(109,tabla_productos[Cardenas])</f>
        <v>636402542</v>
      </c>
      <c r="D7" s="9">
        <f>SUBTOTAL(109,tabla_productos[Cardenas])</f>
        <v>636402542</v>
      </c>
      <c r="E7" s="8">
        <f>SUBTOTAL(109,tabla_productos[Juarez])</f>
        <v>712437428</v>
      </c>
      <c r="F7" s="9">
        <f>SUBTOTAL(109,tabla_productos[Juarez])</f>
        <v>712437428</v>
      </c>
      <c r="G7" s="8">
        <f>SUBTOTAL(109,tabla_productos[Lujan])</f>
        <v>761464717</v>
      </c>
      <c r="H7" s="9">
        <f>SUBTOTAL(109,tabla_productos[Total])</f>
        <v>3254236181</v>
      </c>
    </row>
    <row r="8" spans="1:8" x14ac:dyDescent="0.25">
      <c r="A8"/>
    </row>
    <row r="9" spans="1:8" x14ac:dyDescent="0.25">
      <c r="A9"/>
    </row>
    <row r="10" spans="1:8" x14ac:dyDescent="0.25">
      <c r="A10"/>
    </row>
    <row r="11" spans="1:8" x14ac:dyDescent="0.25">
      <c r="A11"/>
    </row>
    <row r="12" spans="1:8" x14ac:dyDescent="0.25">
      <c r="A12"/>
    </row>
    <row r="13" spans="1:8" x14ac:dyDescent="0.25">
      <c r="A13"/>
    </row>
    <row r="14" spans="1:8" x14ac:dyDescent="0.25">
      <c r="A14"/>
    </row>
    <row r="15" spans="1:8" x14ac:dyDescent="0.25">
      <c r="A15"/>
    </row>
    <row r="16" spans="1:8" x14ac:dyDescent="0.25">
      <c r="A16"/>
    </row>
    <row r="17" spans="1:1" x14ac:dyDescent="0.25">
      <c r="A17"/>
    </row>
    <row r="18" spans="1:1" x14ac:dyDescent="0.25">
      <c r="A18"/>
    </row>
    <row r="19" spans="1:1" x14ac:dyDescent="0.25">
      <c r="A19"/>
    </row>
    <row r="20" spans="1:1" x14ac:dyDescent="0.25">
      <c r="A20"/>
    </row>
    <row r="21" spans="1:1" x14ac:dyDescent="0.25">
      <c r="A21"/>
    </row>
    <row r="22" spans="1:1" x14ac:dyDescent="0.25">
      <c r="A22"/>
    </row>
    <row r="23" spans="1:1" x14ac:dyDescent="0.25">
      <c r="A23"/>
    </row>
    <row r="24" spans="1:1" x14ac:dyDescent="0.25">
      <c r="A24"/>
    </row>
    <row r="25" spans="1:1" x14ac:dyDescent="0.25">
      <c r="A25"/>
    </row>
    <row r="26" spans="1:1" x14ac:dyDescent="0.25">
      <c r="A26"/>
    </row>
    <row r="27" spans="1:1" x14ac:dyDescent="0.25">
      <c r="A27"/>
    </row>
    <row r="28" spans="1:1" x14ac:dyDescent="0.25">
      <c r="A28"/>
    </row>
    <row r="29" spans="1:1" x14ac:dyDescent="0.25">
      <c r="A29"/>
    </row>
    <row r="30" spans="1:1" x14ac:dyDescent="0.25">
      <c r="A30"/>
    </row>
    <row r="31" spans="1:1" x14ac:dyDescent="0.25">
      <c r="A31"/>
    </row>
    <row r="32" spans="1:1" x14ac:dyDescent="0.25">
      <c r="A32"/>
    </row>
    <row r="33" spans="1:1" x14ac:dyDescent="0.25">
      <c r="A33"/>
    </row>
    <row r="34" spans="1:1" x14ac:dyDescent="0.25">
      <c r="A34"/>
    </row>
    <row r="35" spans="1:1" x14ac:dyDescent="0.25">
      <c r="A35"/>
    </row>
    <row r="36" spans="1:1" x14ac:dyDescent="0.25">
      <c r="A36"/>
    </row>
    <row r="37" spans="1:1" x14ac:dyDescent="0.25">
      <c r="A37"/>
    </row>
    <row r="38" spans="1:1" x14ac:dyDescent="0.25">
      <c r="A38"/>
    </row>
    <row r="39" spans="1:1" x14ac:dyDescent="0.25">
      <c r="A39"/>
    </row>
    <row r="40" spans="1:1" x14ac:dyDescent="0.25">
      <c r="A40"/>
    </row>
    <row r="41" spans="1:1" x14ac:dyDescent="0.25">
      <c r="A41"/>
    </row>
    <row r="42" spans="1:1" x14ac:dyDescent="0.25">
      <c r="A42"/>
    </row>
    <row r="43" spans="1:1" x14ac:dyDescent="0.25">
      <c r="A43"/>
    </row>
    <row r="44" spans="1:1" x14ac:dyDescent="0.25">
      <c r="A44"/>
    </row>
    <row r="45" spans="1:1" x14ac:dyDescent="0.25">
      <c r="A45"/>
    </row>
    <row r="46" spans="1:1" x14ac:dyDescent="0.25">
      <c r="A46"/>
    </row>
    <row r="47" spans="1:1" x14ac:dyDescent="0.25">
      <c r="A47"/>
    </row>
    <row r="48" spans="1:1" x14ac:dyDescent="0.25">
      <c r="A48"/>
    </row>
    <row r="49" spans="1:1" x14ac:dyDescent="0.25">
      <c r="A49"/>
    </row>
    <row r="50" spans="1:1" x14ac:dyDescent="0.25">
      <c r="A50"/>
    </row>
    <row r="51" spans="1:1" x14ac:dyDescent="0.25">
      <c r="A51"/>
    </row>
    <row r="52" spans="1:1" x14ac:dyDescent="0.25">
      <c r="A52"/>
    </row>
    <row r="53" spans="1:1" x14ac:dyDescent="0.25">
      <c r="A53"/>
    </row>
    <row r="54" spans="1:1" x14ac:dyDescent="0.25">
      <c r="A54"/>
    </row>
    <row r="55" spans="1:1" x14ac:dyDescent="0.25">
      <c r="A55"/>
    </row>
    <row r="56" spans="1:1" x14ac:dyDescent="0.25">
      <c r="A56"/>
    </row>
    <row r="57" spans="1:1" x14ac:dyDescent="0.25">
      <c r="A57"/>
    </row>
    <row r="58" spans="1:1" x14ac:dyDescent="0.25">
      <c r="A58"/>
    </row>
    <row r="59" spans="1:1" x14ac:dyDescent="0.25">
      <c r="A59"/>
    </row>
    <row r="60" spans="1:1" x14ac:dyDescent="0.25">
      <c r="A60"/>
    </row>
    <row r="61" spans="1:1" x14ac:dyDescent="0.25">
      <c r="A61"/>
    </row>
    <row r="62" spans="1:1" x14ac:dyDescent="0.25">
      <c r="A62"/>
    </row>
    <row r="63" spans="1:1" x14ac:dyDescent="0.25">
      <c r="A63"/>
    </row>
    <row r="64" spans="1:1" x14ac:dyDescent="0.25">
      <c r="A64"/>
    </row>
    <row r="65" spans="1:1" x14ac:dyDescent="0.25">
      <c r="A65"/>
    </row>
    <row r="66" spans="1:1" x14ac:dyDescent="0.25">
      <c r="A66"/>
    </row>
    <row r="67" spans="1:1" x14ac:dyDescent="0.25">
      <c r="A67"/>
    </row>
    <row r="68" spans="1:1" x14ac:dyDescent="0.25">
      <c r="A68"/>
    </row>
    <row r="69" spans="1:1" x14ac:dyDescent="0.25">
      <c r="A69"/>
    </row>
    <row r="70" spans="1:1" x14ac:dyDescent="0.25">
      <c r="A70"/>
    </row>
    <row r="71" spans="1:1" x14ac:dyDescent="0.25">
      <c r="A71"/>
    </row>
    <row r="72" spans="1:1" x14ac:dyDescent="0.25">
      <c r="A72"/>
    </row>
    <row r="73" spans="1:1" x14ac:dyDescent="0.25">
      <c r="A73"/>
    </row>
    <row r="74" spans="1:1" x14ac:dyDescent="0.25">
      <c r="A74"/>
    </row>
    <row r="75" spans="1:1" x14ac:dyDescent="0.25">
      <c r="A75"/>
    </row>
    <row r="76" spans="1:1" x14ac:dyDescent="0.25">
      <c r="A76"/>
    </row>
    <row r="77" spans="1:1" x14ac:dyDescent="0.25">
      <c r="A77"/>
    </row>
    <row r="78" spans="1:1" x14ac:dyDescent="0.25">
      <c r="A78"/>
    </row>
    <row r="79" spans="1:1" x14ac:dyDescent="0.25">
      <c r="A79"/>
    </row>
    <row r="80" spans="1:1" x14ac:dyDescent="0.25">
      <c r="A80"/>
    </row>
    <row r="81" spans="1:1" x14ac:dyDescent="0.25">
      <c r="A81"/>
    </row>
    <row r="82" spans="1:1" x14ac:dyDescent="0.25">
      <c r="A82"/>
    </row>
    <row r="83" spans="1:1" x14ac:dyDescent="0.25">
      <c r="A83"/>
    </row>
    <row r="84" spans="1:1" x14ac:dyDescent="0.25">
      <c r="A84"/>
    </row>
    <row r="85" spans="1:1" x14ac:dyDescent="0.25">
      <c r="A85"/>
    </row>
    <row r="86" spans="1:1" x14ac:dyDescent="0.25">
      <c r="A86"/>
    </row>
    <row r="87" spans="1:1" x14ac:dyDescent="0.25">
      <c r="A87"/>
    </row>
    <row r="88" spans="1:1" x14ac:dyDescent="0.25">
      <c r="A88"/>
    </row>
    <row r="89" spans="1:1" x14ac:dyDescent="0.25">
      <c r="A89"/>
    </row>
    <row r="90" spans="1:1" x14ac:dyDescent="0.25">
      <c r="A90"/>
    </row>
    <row r="91" spans="1:1" x14ac:dyDescent="0.25">
      <c r="A91"/>
    </row>
    <row r="92" spans="1:1" x14ac:dyDescent="0.25">
      <c r="A92"/>
    </row>
    <row r="93" spans="1:1" x14ac:dyDescent="0.25">
      <c r="A93"/>
    </row>
    <row r="94" spans="1:1" x14ac:dyDescent="0.25">
      <c r="A94"/>
    </row>
    <row r="95" spans="1:1" x14ac:dyDescent="0.25">
      <c r="A95"/>
    </row>
    <row r="96" spans="1:1" x14ac:dyDescent="0.25">
      <c r="A96"/>
    </row>
    <row r="97" spans="1:1" x14ac:dyDescent="0.25">
      <c r="A97"/>
    </row>
    <row r="98" spans="1:1" x14ac:dyDescent="0.25">
      <c r="A98"/>
    </row>
    <row r="99" spans="1:1" x14ac:dyDescent="0.25">
      <c r="A99"/>
    </row>
    <row r="100" spans="1:1" x14ac:dyDescent="0.25">
      <c r="A100"/>
    </row>
    <row r="101" spans="1:1" x14ac:dyDescent="0.25">
      <c r="A101"/>
    </row>
    <row r="102" spans="1:1" x14ac:dyDescent="0.25">
      <c r="A102"/>
    </row>
    <row r="103" spans="1:1" x14ac:dyDescent="0.25">
      <c r="A103"/>
    </row>
    <row r="104" spans="1:1" x14ac:dyDescent="0.25">
      <c r="A104"/>
    </row>
    <row r="105" spans="1:1" x14ac:dyDescent="0.25">
      <c r="A105"/>
    </row>
    <row r="106" spans="1:1" x14ac:dyDescent="0.25">
      <c r="A106"/>
    </row>
    <row r="107" spans="1:1" x14ac:dyDescent="0.25">
      <c r="A107"/>
    </row>
    <row r="108" spans="1:1" x14ac:dyDescent="0.25">
      <c r="A108"/>
    </row>
    <row r="109" spans="1:1" x14ac:dyDescent="0.25">
      <c r="A109"/>
    </row>
    <row r="110" spans="1:1" x14ac:dyDescent="0.25">
      <c r="A110"/>
    </row>
    <row r="111" spans="1:1" x14ac:dyDescent="0.25">
      <c r="A111"/>
    </row>
    <row r="112" spans="1:1" x14ac:dyDescent="0.25">
      <c r="A112"/>
    </row>
    <row r="113" spans="1:1" x14ac:dyDescent="0.25">
      <c r="A113"/>
    </row>
    <row r="114" spans="1:1" x14ac:dyDescent="0.25">
      <c r="A114"/>
    </row>
    <row r="115" spans="1:1" x14ac:dyDescent="0.25">
      <c r="A115"/>
    </row>
    <row r="116" spans="1:1" x14ac:dyDescent="0.25">
      <c r="A116"/>
    </row>
    <row r="117" spans="1:1" x14ac:dyDescent="0.25">
      <c r="A117"/>
    </row>
    <row r="118" spans="1:1" x14ac:dyDescent="0.25">
      <c r="A118"/>
    </row>
    <row r="119" spans="1:1" x14ac:dyDescent="0.25">
      <c r="A119"/>
    </row>
    <row r="120" spans="1:1" x14ac:dyDescent="0.25">
      <c r="A120"/>
    </row>
    <row r="121" spans="1:1" x14ac:dyDescent="0.25">
      <c r="A121"/>
    </row>
    <row r="122" spans="1:1" x14ac:dyDescent="0.25">
      <c r="A122"/>
    </row>
    <row r="123" spans="1:1" x14ac:dyDescent="0.25">
      <c r="A123"/>
    </row>
    <row r="124" spans="1:1" x14ac:dyDescent="0.25">
      <c r="A124"/>
    </row>
    <row r="125" spans="1:1" x14ac:dyDescent="0.25">
      <c r="A125"/>
    </row>
    <row r="126" spans="1:1" x14ac:dyDescent="0.25">
      <c r="A126"/>
    </row>
    <row r="127" spans="1:1" x14ac:dyDescent="0.25">
      <c r="A127"/>
    </row>
    <row r="128" spans="1:1" x14ac:dyDescent="0.25">
      <c r="A128"/>
    </row>
    <row r="129" spans="1:1" x14ac:dyDescent="0.25">
      <c r="A129"/>
    </row>
    <row r="130" spans="1:1" x14ac:dyDescent="0.25">
      <c r="A130"/>
    </row>
    <row r="131" spans="1:1" x14ac:dyDescent="0.25">
      <c r="A131"/>
    </row>
    <row r="132" spans="1:1" x14ac:dyDescent="0.25">
      <c r="A132"/>
    </row>
    <row r="133" spans="1:1" x14ac:dyDescent="0.25">
      <c r="A133"/>
    </row>
    <row r="134" spans="1:1" x14ac:dyDescent="0.25">
      <c r="A134"/>
    </row>
    <row r="135" spans="1:1" x14ac:dyDescent="0.25">
      <c r="A135"/>
    </row>
    <row r="136" spans="1:1" x14ac:dyDescent="0.25">
      <c r="A136"/>
    </row>
    <row r="137" spans="1:1" x14ac:dyDescent="0.25">
      <c r="A137"/>
    </row>
    <row r="138" spans="1:1" x14ac:dyDescent="0.25">
      <c r="A138"/>
    </row>
    <row r="139" spans="1:1" x14ac:dyDescent="0.25">
      <c r="A139"/>
    </row>
    <row r="140" spans="1:1" x14ac:dyDescent="0.25">
      <c r="A140"/>
    </row>
    <row r="141" spans="1:1" x14ac:dyDescent="0.25">
      <c r="A141"/>
    </row>
    <row r="142" spans="1:1" x14ac:dyDescent="0.25">
      <c r="A142"/>
    </row>
    <row r="143" spans="1:1" x14ac:dyDescent="0.25">
      <c r="A143"/>
    </row>
    <row r="144" spans="1:1" x14ac:dyDescent="0.25">
      <c r="A144"/>
    </row>
    <row r="145" spans="1:1" x14ac:dyDescent="0.25">
      <c r="A145"/>
    </row>
    <row r="146" spans="1:1" x14ac:dyDescent="0.25">
      <c r="A146"/>
    </row>
    <row r="147" spans="1:1" x14ac:dyDescent="0.25">
      <c r="A147"/>
    </row>
    <row r="148" spans="1:1" x14ac:dyDescent="0.25">
      <c r="A148"/>
    </row>
    <row r="149" spans="1:1" x14ac:dyDescent="0.25">
      <c r="A149"/>
    </row>
    <row r="150" spans="1:1" x14ac:dyDescent="0.25">
      <c r="A150"/>
    </row>
    <row r="151" spans="1:1" x14ac:dyDescent="0.25">
      <c r="A151"/>
    </row>
    <row r="152" spans="1:1" x14ac:dyDescent="0.25">
      <c r="A152"/>
    </row>
    <row r="153" spans="1:1" x14ac:dyDescent="0.25">
      <c r="A153"/>
    </row>
    <row r="154" spans="1:1" x14ac:dyDescent="0.25">
      <c r="A154"/>
    </row>
    <row r="155" spans="1:1" x14ac:dyDescent="0.25">
      <c r="A155"/>
    </row>
    <row r="156" spans="1:1" x14ac:dyDescent="0.25">
      <c r="A156"/>
    </row>
    <row r="157" spans="1:1" x14ac:dyDescent="0.25">
      <c r="A157"/>
    </row>
    <row r="158" spans="1:1" x14ac:dyDescent="0.25">
      <c r="A158"/>
    </row>
    <row r="159" spans="1:1" x14ac:dyDescent="0.25">
      <c r="A159"/>
    </row>
    <row r="160" spans="1:1" x14ac:dyDescent="0.25">
      <c r="A160"/>
    </row>
    <row r="161" spans="1:1" x14ac:dyDescent="0.25">
      <c r="A161"/>
    </row>
    <row r="162" spans="1:1" x14ac:dyDescent="0.25">
      <c r="A162"/>
    </row>
    <row r="163" spans="1:1" x14ac:dyDescent="0.25">
      <c r="A163"/>
    </row>
    <row r="164" spans="1:1" x14ac:dyDescent="0.25">
      <c r="A164"/>
    </row>
    <row r="165" spans="1:1" x14ac:dyDescent="0.25">
      <c r="A165"/>
    </row>
    <row r="166" spans="1:1" x14ac:dyDescent="0.25">
      <c r="A166"/>
    </row>
    <row r="167" spans="1:1" x14ac:dyDescent="0.25">
      <c r="A167"/>
    </row>
    <row r="168" spans="1:1" x14ac:dyDescent="0.25">
      <c r="A168"/>
    </row>
    <row r="169" spans="1:1" x14ac:dyDescent="0.25">
      <c r="A169"/>
    </row>
    <row r="170" spans="1:1" x14ac:dyDescent="0.25">
      <c r="A170"/>
    </row>
    <row r="171" spans="1:1" x14ac:dyDescent="0.25">
      <c r="A171"/>
    </row>
    <row r="172" spans="1:1" x14ac:dyDescent="0.25">
      <c r="A172"/>
    </row>
    <row r="173" spans="1:1" x14ac:dyDescent="0.25">
      <c r="A173"/>
    </row>
    <row r="174" spans="1:1" x14ac:dyDescent="0.25">
      <c r="A174"/>
    </row>
    <row r="175" spans="1:1" x14ac:dyDescent="0.25">
      <c r="A175"/>
    </row>
    <row r="176" spans="1:1" x14ac:dyDescent="0.25">
      <c r="A176"/>
    </row>
    <row r="177" spans="1:1" x14ac:dyDescent="0.25">
      <c r="A177"/>
    </row>
    <row r="178" spans="1:1" x14ac:dyDescent="0.25">
      <c r="A178"/>
    </row>
    <row r="179" spans="1:1" x14ac:dyDescent="0.25">
      <c r="A179"/>
    </row>
    <row r="180" spans="1:1" x14ac:dyDescent="0.25">
      <c r="A180"/>
    </row>
    <row r="181" spans="1:1" x14ac:dyDescent="0.25">
      <c r="A181"/>
    </row>
    <row r="182" spans="1:1" x14ac:dyDescent="0.25">
      <c r="A182"/>
    </row>
  </sheetData>
  <sortState xmlns:xlrd2="http://schemas.microsoft.com/office/spreadsheetml/2017/richdata2" ref="A2:A182">
    <sortCondition ref="A2:A182"/>
  </sortState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19212AC-1343-4D6D-9910-5CA1FF214215}">
          <x14:formula1>
            <xm:f>vendedores!$A$2:$A$7</xm:f>
          </x14:formula1>
          <xm:sqref>B1:G1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A5DA4-F2E8-4268-9AB4-039274B82003}">
  <dimension ref="A1:H182"/>
  <sheetViews>
    <sheetView topLeftCell="F2" zoomScale="160" zoomScaleNormal="160" workbookViewId="0">
      <selection activeCell="H8" sqref="H8"/>
    </sheetView>
  </sheetViews>
  <sheetFormatPr baseColWidth="10" defaultRowHeight="15" x14ac:dyDescent="0.25"/>
  <cols>
    <col min="1" max="1" width="12" style="1" bestFit="1" customWidth="1"/>
    <col min="2" max="7" width="17.140625" bestFit="1" customWidth="1"/>
    <col min="8" max="8" width="18.7109375" bestFit="1" customWidth="1"/>
  </cols>
  <sheetData>
    <row r="1" spans="1:8" x14ac:dyDescent="0.25">
      <c r="A1" s="1" t="s">
        <v>34</v>
      </c>
      <c r="B1" s="1" t="s">
        <v>13</v>
      </c>
      <c r="C1" s="1" t="s">
        <v>28</v>
      </c>
      <c r="D1" s="1" t="s">
        <v>29</v>
      </c>
      <c r="E1" s="1" t="s">
        <v>8</v>
      </c>
      <c r="F1" s="1" t="s">
        <v>30</v>
      </c>
      <c r="G1" s="1" t="s">
        <v>11</v>
      </c>
      <c r="H1" t="s">
        <v>47</v>
      </c>
    </row>
    <row r="2" spans="1:8" x14ac:dyDescent="0.25">
      <c r="A2" s="1" t="s">
        <v>19</v>
      </c>
      <c r="B2" s="3">
        <f>SUMIFS(ventas_precio,ventas_region,tabla_regiones[[#This Row],[Region]],ventas_vendedor,B$1)</f>
        <v>73836463</v>
      </c>
      <c r="C2" s="3">
        <f>SUMIFS(ventas_precio,ventas_region,tabla_regiones[[#This Row],[Region]],ventas_vendedor,C$1)</f>
        <v>169977929</v>
      </c>
      <c r="D2" s="3">
        <f>SUMIFS(ventas_precio,ventas_region,tabla_regiones[[#This Row],[Region]],ventas_vendedor,D$1)</f>
        <v>336034466</v>
      </c>
      <c r="E2" s="3">
        <f>SUMIFS(ventas_precio,ventas_region,tabla_regiones[[#This Row],[Region]],ventas_vendedor,E$1)</f>
        <v>75839132</v>
      </c>
      <c r="F2" s="3">
        <f>SUMIFS(ventas_precio,ventas_region,tabla_regiones[[#This Row],[Region]],ventas_vendedor,F$1)</f>
        <v>16585017</v>
      </c>
      <c r="G2" s="3">
        <f>SUMIFS(ventas_precio,ventas_region,tabla_regiones[[#This Row],[Region]],ventas_vendedor,G$1)</f>
        <v>31378227</v>
      </c>
      <c r="H2" s="7">
        <f>SUM(tabla_regiones[[#This Row],[Capioli]:[Zuloaga]])</f>
        <v>703651234</v>
      </c>
    </row>
    <row r="3" spans="1:8" x14ac:dyDescent="0.25">
      <c r="A3" s="1" t="s">
        <v>21</v>
      </c>
      <c r="B3" s="3">
        <f>SUMIFS(ventas_precio,ventas_region,tabla_regiones[[#This Row],[Region]],ventas_vendedor,B$1)</f>
        <v>76700859</v>
      </c>
      <c r="C3" s="7">
        <f>SUMIFS(ventas_precio,ventas_region,tabla_regiones[[#This Row],[Region]],ventas_vendedor,C$1)</f>
        <v>71950539</v>
      </c>
      <c r="D3" s="3">
        <f>SUMIFS(ventas_precio,ventas_region,tabla_regiones[[#This Row],[Region]],ventas_vendedor,D$1)</f>
        <v>110517698</v>
      </c>
      <c r="E3" s="7">
        <f>SUMIFS(ventas_precio,ventas_region,tabla_regiones[[#This Row],[Region]],ventas_vendedor,E$1)</f>
        <v>88920515</v>
      </c>
      <c r="F3" s="3">
        <f>SUMIFS(ventas_precio,ventas_region,tabla_regiones[[#This Row],[Region]],ventas_vendedor,F$1)</f>
        <v>275641384</v>
      </c>
      <c r="G3" s="7">
        <f>SUMIFS(ventas_precio,ventas_region,tabla_regiones[[#This Row],[Region]],ventas_vendedor,G$1)</f>
        <v>31867112</v>
      </c>
      <c r="H3" s="7">
        <f>SUM(tabla_regiones[[#This Row],[Capioli]:[Zuloaga]])</f>
        <v>655598107</v>
      </c>
    </row>
    <row r="4" spans="1:8" x14ac:dyDescent="0.25">
      <c r="A4" s="1" t="s">
        <v>9</v>
      </c>
      <c r="B4" s="3">
        <f>SUMIFS(ventas_precio,ventas_region,tabla_regiones[[#This Row],[Region]],ventas_vendedor,B$1)</f>
        <v>44881356</v>
      </c>
      <c r="C4" s="7">
        <f>SUMIFS(ventas_precio,ventas_region,tabla_regiones[[#This Row],[Region]],ventas_vendedor,C$1)</f>
        <v>52631529</v>
      </c>
      <c r="D4" s="3">
        <f>SUMIFS(ventas_precio,ventas_region,tabla_regiones[[#This Row],[Region]],ventas_vendedor,D$1)</f>
        <v>93604609</v>
      </c>
      <c r="E4" s="7">
        <f>SUMIFS(ventas_precio,ventas_region,tabla_regiones[[#This Row],[Region]],ventas_vendedor,E$1)</f>
        <v>271532147</v>
      </c>
      <c r="F4" s="3">
        <f>SUMIFS(ventas_precio,ventas_region,tabla_regiones[[#This Row],[Region]],ventas_vendedor,F$1)</f>
        <v>50806730</v>
      </c>
      <c r="G4" s="7">
        <f>SUMIFS(ventas_precio,ventas_region,tabla_regiones[[#This Row],[Region]],ventas_vendedor,G$1)</f>
        <v>63246530</v>
      </c>
      <c r="H4" s="7">
        <f>SUM(tabla_regiones[[#This Row],[Capioli]:[Zuloaga]])</f>
        <v>576702901</v>
      </c>
    </row>
    <row r="5" spans="1:8" x14ac:dyDescent="0.25">
      <c r="A5" s="1" t="s">
        <v>32</v>
      </c>
      <c r="B5" s="3">
        <f>SUMIFS(ventas_precio,ventas_region,tabla_regiones[[#This Row],[Region]],ventas_vendedor,B$1)</f>
        <v>135280108</v>
      </c>
      <c r="C5" s="7">
        <f>SUMIFS(ventas_precio,ventas_region,tabla_regiones[[#This Row],[Region]],ventas_vendedor,C$1)</f>
        <v>109144041</v>
      </c>
      <c r="D5" s="3">
        <f>SUMIFS(ventas_precio,ventas_region,tabla_regiones[[#This Row],[Region]],ventas_vendedor,D$1)</f>
        <v>94535993</v>
      </c>
      <c r="E5" s="7">
        <f>SUMIFS(ventas_precio,ventas_region,tabla_regiones[[#This Row],[Region]],ventas_vendedor,E$1)</f>
        <v>193222871</v>
      </c>
      <c r="F5" s="3">
        <f>SUMIFS(ventas_precio,ventas_region,tabla_regiones[[#This Row],[Region]],ventas_vendedor,F$1)</f>
        <v>48593995</v>
      </c>
      <c r="G5" s="7">
        <f>SUMIFS(ventas_precio,ventas_region,tabla_regiones[[#This Row],[Region]],ventas_vendedor,G$1)</f>
        <v>59797810</v>
      </c>
      <c r="H5" s="7">
        <f>SUM(tabla_regiones[[#This Row],[Capioli]:[Zuloaga]])</f>
        <v>640574818</v>
      </c>
    </row>
    <row r="6" spans="1:8" x14ac:dyDescent="0.25">
      <c r="A6" s="1" t="s">
        <v>16</v>
      </c>
      <c r="B6" s="3">
        <f>SUMIFS(ventas_precio,ventas_region,tabla_regiones[[#This Row],[Region]],ventas_vendedor,B$1)</f>
        <v>27153333</v>
      </c>
      <c r="C6" s="7">
        <f>SUMIFS(ventas_precio,ventas_region,tabla_regiones[[#This Row],[Region]],ventas_vendedor,C$1)</f>
        <v>232698504</v>
      </c>
      <c r="D6" s="3">
        <f>SUMIFS(ventas_precio,ventas_region,tabla_regiones[[#This Row],[Region]],ventas_vendedor,D$1)</f>
        <v>77744662</v>
      </c>
      <c r="E6" s="7">
        <f>SUMIFS(ventas_precio,ventas_region,tabla_regiones[[#This Row],[Region]],ventas_vendedor,E$1)</f>
        <v>131950052</v>
      </c>
      <c r="F6" s="3">
        <f>SUMIFS(ventas_precio,ventas_region,tabla_regiones[[#This Row],[Region]],ventas_vendedor,F$1)</f>
        <v>167729464</v>
      </c>
      <c r="G6" s="7">
        <f>SUMIFS(ventas_precio,ventas_region,tabla_regiones[[#This Row],[Region]],ventas_vendedor,G$1)</f>
        <v>40433106</v>
      </c>
      <c r="H6" s="7">
        <f>SUM(tabla_regiones[[#This Row],[Capioli]:[Zuloaga]])</f>
        <v>677709121</v>
      </c>
    </row>
    <row r="7" spans="1:8" x14ac:dyDescent="0.25">
      <c r="A7" t="s">
        <v>47</v>
      </c>
      <c r="B7" s="7">
        <f>SUBTOTAL(109,tabla_regiones[Capioli])</f>
        <v>357852119</v>
      </c>
      <c r="C7" s="7">
        <f>SUBTOTAL(109,tabla_regiones[Cardenas])</f>
        <v>636402542</v>
      </c>
      <c r="D7" s="7">
        <f>SUBTOTAL(109,tabla_regiones[Juarez])</f>
        <v>712437428</v>
      </c>
      <c r="E7" s="7">
        <f>SUBTOTAL(109,tabla_regiones[Lujan])</f>
        <v>761464717</v>
      </c>
      <c r="F7" s="7">
        <f>SUBTOTAL(109,tabla_regiones[Sanchez])</f>
        <v>559356590</v>
      </c>
      <c r="G7" s="7">
        <f>SUBTOTAL(109,tabla_regiones[Zuloaga])</f>
        <v>226722785</v>
      </c>
      <c r="H7" s="7">
        <f>SUBTOTAL(109,tabla_regiones[Total])</f>
        <v>3254236181</v>
      </c>
    </row>
    <row r="8" spans="1:8" x14ac:dyDescent="0.25">
      <c r="A8"/>
    </row>
    <row r="9" spans="1:8" x14ac:dyDescent="0.25">
      <c r="A9"/>
    </row>
    <row r="10" spans="1:8" x14ac:dyDescent="0.25">
      <c r="A10"/>
    </row>
    <row r="11" spans="1:8" x14ac:dyDescent="0.25">
      <c r="A11"/>
    </row>
    <row r="12" spans="1:8" x14ac:dyDescent="0.25">
      <c r="A12"/>
    </row>
    <row r="13" spans="1:8" x14ac:dyDescent="0.25">
      <c r="A13"/>
    </row>
    <row r="14" spans="1:8" x14ac:dyDescent="0.25">
      <c r="A14"/>
    </row>
    <row r="15" spans="1:8" x14ac:dyDescent="0.25">
      <c r="A15"/>
    </row>
    <row r="16" spans="1:8" x14ac:dyDescent="0.25">
      <c r="A16"/>
    </row>
    <row r="17" spans="1:1" x14ac:dyDescent="0.25">
      <c r="A17"/>
    </row>
    <row r="18" spans="1:1" x14ac:dyDescent="0.25">
      <c r="A18"/>
    </row>
    <row r="19" spans="1:1" x14ac:dyDescent="0.25">
      <c r="A19"/>
    </row>
    <row r="20" spans="1:1" x14ac:dyDescent="0.25">
      <c r="A20"/>
    </row>
    <row r="21" spans="1:1" x14ac:dyDescent="0.25">
      <c r="A21"/>
    </row>
    <row r="22" spans="1:1" x14ac:dyDescent="0.25">
      <c r="A22"/>
    </row>
    <row r="23" spans="1:1" x14ac:dyDescent="0.25">
      <c r="A23"/>
    </row>
    <row r="24" spans="1:1" x14ac:dyDescent="0.25">
      <c r="A24"/>
    </row>
    <row r="25" spans="1:1" x14ac:dyDescent="0.25">
      <c r="A25"/>
    </row>
    <row r="26" spans="1:1" x14ac:dyDescent="0.25">
      <c r="A26"/>
    </row>
    <row r="27" spans="1:1" x14ac:dyDescent="0.25">
      <c r="A27"/>
    </row>
    <row r="28" spans="1:1" x14ac:dyDescent="0.25">
      <c r="A28"/>
    </row>
    <row r="29" spans="1:1" x14ac:dyDescent="0.25">
      <c r="A29"/>
    </row>
    <row r="30" spans="1:1" x14ac:dyDescent="0.25">
      <c r="A30"/>
    </row>
    <row r="31" spans="1:1" x14ac:dyDescent="0.25">
      <c r="A31"/>
    </row>
    <row r="32" spans="1:1" x14ac:dyDescent="0.25">
      <c r="A32"/>
    </row>
    <row r="33" spans="1:1" x14ac:dyDescent="0.25">
      <c r="A33"/>
    </row>
    <row r="34" spans="1:1" x14ac:dyDescent="0.25">
      <c r="A34"/>
    </row>
    <row r="35" spans="1:1" x14ac:dyDescent="0.25">
      <c r="A35"/>
    </row>
    <row r="36" spans="1:1" x14ac:dyDescent="0.25">
      <c r="A36"/>
    </row>
    <row r="37" spans="1:1" x14ac:dyDescent="0.25">
      <c r="A37"/>
    </row>
    <row r="38" spans="1:1" x14ac:dyDescent="0.25">
      <c r="A38"/>
    </row>
    <row r="39" spans="1:1" x14ac:dyDescent="0.25">
      <c r="A39"/>
    </row>
    <row r="40" spans="1:1" x14ac:dyDescent="0.25">
      <c r="A40"/>
    </row>
    <row r="41" spans="1:1" x14ac:dyDescent="0.25">
      <c r="A41"/>
    </row>
    <row r="42" spans="1:1" x14ac:dyDescent="0.25">
      <c r="A42"/>
    </row>
    <row r="43" spans="1:1" x14ac:dyDescent="0.25">
      <c r="A43"/>
    </row>
    <row r="44" spans="1:1" x14ac:dyDescent="0.25">
      <c r="A44"/>
    </row>
    <row r="45" spans="1:1" x14ac:dyDescent="0.25">
      <c r="A45"/>
    </row>
    <row r="46" spans="1:1" x14ac:dyDescent="0.25">
      <c r="A46"/>
    </row>
    <row r="47" spans="1:1" x14ac:dyDescent="0.25">
      <c r="A47"/>
    </row>
    <row r="48" spans="1:1" x14ac:dyDescent="0.25">
      <c r="A48"/>
    </row>
    <row r="49" spans="1:1" x14ac:dyDescent="0.25">
      <c r="A49"/>
    </row>
    <row r="50" spans="1:1" x14ac:dyDescent="0.25">
      <c r="A50"/>
    </row>
    <row r="51" spans="1:1" x14ac:dyDescent="0.25">
      <c r="A51"/>
    </row>
    <row r="52" spans="1:1" x14ac:dyDescent="0.25">
      <c r="A52"/>
    </row>
    <row r="53" spans="1:1" x14ac:dyDescent="0.25">
      <c r="A53"/>
    </row>
    <row r="54" spans="1:1" x14ac:dyDescent="0.25">
      <c r="A54"/>
    </row>
    <row r="55" spans="1:1" x14ac:dyDescent="0.25">
      <c r="A55"/>
    </row>
    <row r="56" spans="1:1" x14ac:dyDescent="0.25">
      <c r="A56"/>
    </row>
    <row r="57" spans="1:1" x14ac:dyDescent="0.25">
      <c r="A57"/>
    </row>
    <row r="58" spans="1:1" x14ac:dyDescent="0.25">
      <c r="A58"/>
    </row>
    <row r="59" spans="1:1" x14ac:dyDescent="0.25">
      <c r="A59"/>
    </row>
    <row r="60" spans="1:1" x14ac:dyDescent="0.25">
      <c r="A60"/>
    </row>
    <row r="61" spans="1:1" x14ac:dyDescent="0.25">
      <c r="A61"/>
    </row>
    <row r="62" spans="1:1" x14ac:dyDescent="0.25">
      <c r="A62"/>
    </row>
    <row r="63" spans="1:1" x14ac:dyDescent="0.25">
      <c r="A63"/>
    </row>
    <row r="64" spans="1:1" x14ac:dyDescent="0.25">
      <c r="A64"/>
    </row>
    <row r="65" spans="1:1" x14ac:dyDescent="0.25">
      <c r="A65"/>
    </row>
    <row r="66" spans="1:1" x14ac:dyDescent="0.25">
      <c r="A66"/>
    </row>
    <row r="67" spans="1:1" x14ac:dyDescent="0.25">
      <c r="A67"/>
    </row>
    <row r="68" spans="1:1" x14ac:dyDescent="0.25">
      <c r="A68"/>
    </row>
    <row r="69" spans="1:1" x14ac:dyDescent="0.25">
      <c r="A69"/>
    </row>
    <row r="70" spans="1:1" x14ac:dyDescent="0.25">
      <c r="A70"/>
    </row>
    <row r="71" spans="1:1" x14ac:dyDescent="0.25">
      <c r="A71"/>
    </row>
    <row r="72" spans="1:1" x14ac:dyDescent="0.25">
      <c r="A72"/>
    </row>
    <row r="73" spans="1:1" x14ac:dyDescent="0.25">
      <c r="A73"/>
    </row>
    <row r="74" spans="1:1" x14ac:dyDescent="0.25">
      <c r="A74"/>
    </row>
    <row r="75" spans="1:1" x14ac:dyDescent="0.25">
      <c r="A75"/>
    </row>
    <row r="76" spans="1:1" x14ac:dyDescent="0.25">
      <c r="A76"/>
    </row>
    <row r="77" spans="1:1" x14ac:dyDescent="0.25">
      <c r="A77"/>
    </row>
    <row r="78" spans="1:1" x14ac:dyDescent="0.25">
      <c r="A78"/>
    </row>
    <row r="79" spans="1:1" x14ac:dyDescent="0.25">
      <c r="A79"/>
    </row>
    <row r="80" spans="1:1" x14ac:dyDescent="0.25">
      <c r="A80"/>
    </row>
    <row r="81" spans="1:1" x14ac:dyDescent="0.25">
      <c r="A81"/>
    </row>
    <row r="82" spans="1:1" x14ac:dyDescent="0.25">
      <c r="A82"/>
    </row>
    <row r="83" spans="1:1" x14ac:dyDescent="0.25">
      <c r="A83"/>
    </row>
    <row r="84" spans="1:1" x14ac:dyDescent="0.25">
      <c r="A84"/>
    </row>
    <row r="85" spans="1:1" x14ac:dyDescent="0.25">
      <c r="A85"/>
    </row>
    <row r="86" spans="1:1" x14ac:dyDescent="0.25">
      <c r="A86"/>
    </row>
    <row r="87" spans="1:1" x14ac:dyDescent="0.25">
      <c r="A87"/>
    </row>
    <row r="88" spans="1:1" x14ac:dyDescent="0.25">
      <c r="A88"/>
    </row>
    <row r="89" spans="1:1" x14ac:dyDescent="0.25">
      <c r="A89"/>
    </row>
    <row r="90" spans="1:1" x14ac:dyDescent="0.25">
      <c r="A90"/>
    </row>
    <row r="91" spans="1:1" x14ac:dyDescent="0.25">
      <c r="A91"/>
    </row>
    <row r="92" spans="1:1" x14ac:dyDescent="0.25">
      <c r="A92"/>
    </row>
    <row r="93" spans="1:1" x14ac:dyDescent="0.25">
      <c r="A93"/>
    </row>
    <row r="94" spans="1:1" x14ac:dyDescent="0.25">
      <c r="A94"/>
    </row>
    <row r="95" spans="1:1" x14ac:dyDescent="0.25">
      <c r="A95"/>
    </row>
    <row r="96" spans="1:1" x14ac:dyDescent="0.25">
      <c r="A96"/>
    </row>
    <row r="97" spans="1:1" x14ac:dyDescent="0.25">
      <c r="A97"/>
    </row>
    <row r="98" spans="1:1" x14ac:dyDescent="0.25">
      <c r="A98"/>
    </row>
    <row r="99" spans="1:1" x14ac:dyDescent="0.25">
      <c r="A99"/>
    </row>
    <row r="100" spans="1:1" x14ac:dyDescent="0.25">
      <c r="A100"/>
    </row>
    <row r="101" spans="1:1" x14ac:dyDescent="0.25">
      <c r="A101"/>
    </row>
    <row r="102" spans="1:1" x14ac:dyDescent="0.25">
      <c r="A102"/>
    </row>
    <row r="103" spans="1:1" x14ac:dyDescent="0.25">
      <c r="A103"/>
    </row>
    <row r="104" spans="1:1" x14ac:dyDescent="0.25">
      <c r="A104"/>
    </row>
    <row r="105" spans="1:1" x14ac:dyDescent="0.25">
      <c r="A105"/>
    </row>
    <row r="106" spans="1:1" x14ac:dyDescent="0.25">
      <c r="A106"/>
    </row>
    <row r="107" spans="1:1" x14ac:dyDescent="0.25">
      <c r="A107"/>
    </row>
    <row r="108" spans="1:1" x14ac:dyDescent="0.25">
      <c r="A108"/>
    </row>
    <row r="109" spans="1:1" x14ac:dyDescent="0.25">
      <c r="A109"/>
    </row>
    <row r="110" spans="1:1" x14ac:dyDescent="0.25">
      <c r="A110"/>
    </row>
    <row r="111" spans="1:1" x14ac:dyDescent="0.25">
      <c r="A111"/>
    </row>
    <row r="112" spans="1:1" x14ac:dyDescent="0.25">
      <c r="A112"/>
    </row>
    <row r="113" spans="1:1" x14ac:dyDescent="0.25">
      <c r="A113"/>
    </row>
    <row r="114" spans="1:1" x14ac:dyDescent="0.25">
      <c r="A114"/>
    </row>
    <row r="115" spans="1:1" x14ac:dyDescent="0.25">
      <c r="A115"/>
    </row>
    <row r="116" spans="1:1" x14ac:dyDescent="0.25">
      <c r="A116"/>
    </row>
    <row r="117" spans="1:1" x14ac:dyDescent="0.25">
      <c r="A117"/>
    </row>
    <row r="118" spans="1:1" x14ac:dyDescent="0.25">
      <c r="A118"/>
    </row>
    <row r="119" spans="1:1" x14ac:dyDescent="0.25">
      <c r="A119"/>
    </row>
    <row r="120" spans="1:1" x14ac:dyDescent="0.25">
      <c r="A120"/>
    </row>
    <row r="121" spans="1:1" x14ac:dyDescent="0.25">
      <c r="A121"/>
    </row>
    <row r="122" spans="1:1" x14ac:dyDescent="0.25">
      <c r="A122"/>
    </row>
    <row r="123" spans="1:1" x14ac:dyDescent="0.25">
      <c r="A123"/>
    </row>
    <row r="124" spans="1:1" x14ac:dyDescent="0.25">
      <c r="A124"/>
    </row>
    <row r="125" spans="1:1" x14ac:dyDescent="0.25">
      <c r="A125"/>
    </row>
    <row r="126" spans="1:1" x14ac:dyDescent="0.25">
      <c r="A126"/>
    </row>
    <row r="127" spans="1:1" x14ac:dyDescent="0.25">
      <c r="A127"/>
    </row>
    <row r="128" spans="1:1" x14ac:dyDescent="0.25">
      <c r="A128"/>
    </row>
    <row r="129" spans="1:1" x14ac:dyDescent="0.25">
      <c r="A129"/>
    </row>
    <row r="130" spans="1:1" x14ac:dyDescent="0.25">
      <c r="A130"/>
    </row>
    <row r="131" spans="1:1" x14ac:dyDescent="0.25">
      <c r="A131"/>
    </row>
    <row r="132" spans="1:1" x14ac:dyDescent="0.25">
      <c r="A132"/>
    </row>
    <row r="133" spans="1:1" x14ac:dyDescent="0.25">
      <c r="A133"/>
    </row>
    <row r="134" spans="1:1" x14ac:dyDescent="0.25">
      <c r="A134"/>
    </row>
    <row r="135" spans="1:1" x14ac:dyDescent="0.25">
      <c r="A135"/>
    </row>
    <row r="136" spans="1:1" x14ac:dyDescent="0.25">
      <c r="A136"/>
    </row>
    <row r="137" spans="1:1" x14ac:dyDescent="0.25">
      <c r="A137"/>
    </row>
    <row r="138" spans="1:1" x14ac:dyDescent="0.25">
      <c r="A138"/>
    </row>
    <row r="139" spans="1:1" x14ac:dyDescent="0.25">
      <c r="A139"/>
    </row>
    <row r="140" spans="1:1" x14ac:dyDescent="0.25">
      <c r="A140"/>
    </row>
    <row r="141" spans="1:1" x14ac:dyDescent="0.25">
      <c r="A141"/>
    </row>
    <row r="142" spans="1:1" x14ac:dyDescent="0.25">
      <c r="A142"/>
    </row>
    <row r="143" spans="1:1" x14ac:dyDescent="0.25">
      <c r="A143"/>
    </row>
    <row r="144" spans="1:1" x14ac:dyDescent="0.25">
      <c r="A144"/>
    </row>
    <row r="145" spans="1:1" x14ac:dyDescent="0.25">
      <c r="A145"/>
    </row>
    <row r="146" spans="1:1" x14ac:dyDescent="0.25">
      <c r="A146"/>
    </row>
    <row r="147" spans="1:1" x14ac:dyDescent="0.25">
      <c r="A147"/>
    </row>
    <row r="148" spans="1:1" x14ac:dyDescent="0.25">
      <c r="A148"/>
    </row>
    <row r="149" spans="1:1" x14ac:dyDescent="0.25">
      <c r="A149"/>
    </row>
    <row r="150" spans="1:1" x14ac:dyDescent="0.25">
      <c r="A150"/>
    </row>
    <row r="151" spans="1:1" x14ac:dyDescent="0.25">
      <c r="A151"/>
    </row>
    <row r="152" spans="1:1" x14ac:dyDescent="0.25">
      <c r="A152"/>
    </row>
    <row r="153" spans="1:1" x14ac:dyDescent="0.25">
      <c r="A153"/>
    </row>
    <row r="154" spans="1:1" x14ac:dyDescent="0.25">
      <c r="A154"/>
    </row>
    <row r="155" spans="1:1" x14ac:dyDescent="0.25">
      <c r="A155"/>
    </row>
    <row r="156" spans="1:1" x14ac:dyDescent="0.25">
      <c r="A156"/>
    </row>
    <row r="157" spans="1:1" x14ac:dyDescent="0.25">
      <c r="A157"/>
    </row>
    <row r="158" spans="1:1" x14ac:dyDescent="0.25">
      <c r="A158"/>
    </row>
    <row r="159" spans="1:1" x14ac:dyDescent="0.25">
      <c r="A159"/>
    </row>
    <row r="160" spans="1:1" x14ac:dyDescent="0.25">
      <c r="A160"/>
    </row>
    <row r="161" spans="1:1" x14ac:dyDescent="0.25">
      <c r="A161"/>
    </row>
    <row r="162" spans="1:1" x14ac:dyDescent="0.25">
      <c r="A162"/>
    </row>
    <row r="163" spans="1:1" x14ac:dyDescent="0.25">
      <c r="A163"/>
    </row>
    <row r="164" spans="1:1" x14ac:dyDescent="0.25">
      <c r="A164"/>
    </row>
    <row r="165" spans="1:1" x14ac:dyDescent="0.25">
      <c r="A165"/>
    </row>
    <row r="166" spans="1:1" x14ac:dyDescent="0.25">
      <c r="A166"/>
    </row>
    <row r="167" spans="1:1" x14ac:dyDescent="0.25">
      <c r="A167"/>
    </row>
    <row r="168" spans="1:1" x14ac:dyDescent="0.25">
      <c r="A168"/>
    </row>
    <row r="169" spans="1:1" x14ac:dyDescent="0.25">
      <c r="A169"/>
    </row>
    <row r="170" spans="1:1" x14ac:dyDescent="0.25">
      <c r="A170"/>
    </row>
    <row r="171" spans="1:1" x14ac:dyDescent="0.25">
      <c r="A171"/>
    </row>
    <row r="172" spans="1:1" x14ac:dyDescent="0.25">
      <c r="A172"/>
    </row>
    <row r="173" spans="1:1" x14ac:dyDescent="0.25">
      <c r="A173"/>
    </row>
    <row r="174" spans="1:1" x14ac:dyDescent="0.25">
      <c r="A174"/>
    </row>
    <row r="175" spans="1:1" x14ac:dyDescent="0.25">
      <c r="A175"/>
    </row>
    <row r="176" spans="1:1" x14ac:dyDescent="0.25">
      <c r="A176"/>
    </row>
    <row r="177" spans="1:1" x14ac:dyDescent="0.25">
      <c r="A177"/>
    </row>
    <row r="178" spans="1:1" x14ac:dyDescent="0.25">
      <c r="A178"/>
    </row>
    <row r="179" spans="1:1" x14ac:dyDescent="0.25">
      <c r="A179"/>
    </row>
    <row r="180" spans="1:1" x14ac:dyDescent="0.25">
      <c r="A180"/>
    </row>
    <row r="181" spans="1:1" x14ac:dyDescent="0.25">
      <c r="A181"/>
    </row>
    <row r="182" spans="1:1" x14ac:dyDescent="0.25">
      <c r="A182"/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E1901EA-C98C-4010-A4C4-32D65F8114C7}">
          <x14:formula1>
            <xm:f>vendedores!$A$2:$A$7</xm:f>
          </x14:formula1>
          <xm:sqref>B1:G1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10</vt:i4>
      </vt:variant>
    </vt:vector>
  </HeadingPairs>
  <TitlesOfParts>
    <vt:vector size="15" baseType="lpstr">
      <vt:lpstr>ventas</vt:lpstr>
      <vt:lpstr>estadisticas</vt:lpstr>
      <vt:lpstr>vendedores</vt:lpstr>
      <vt:lpstr>productos</vt:lpstr>
      <vt:lpstr>regiones</vt:lpstr>
      <vt:lpstr>condicion_premio</vt:lpstr>
      <vt:lpstr>db_condicion</vt:lpstr>
      <vt:lpstr>premio_f</vt:lpstr>
      <vt:lpstr>premio_v</vt:lpstr>
      <vt:lpstr>tabla_ventas</vt:lpstr>
      <vt:lpstr>ventas_precio</vt:lpstr>
      <vt:lpstr>ventas_producto</vt:lpstr>
      <vt:lpstr>ventas_region</vt:lpstr>
      <vt:lpstr>ventas_unidades</vt:lpstr>
      <vt:lpstr>ventas_vendedor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EducacionIT</dc:creator>
  <cp:lastModifiedBy>EducacionIT</cp:lastModifiedBy>
  <dcterms:created xsi:type="dcterms:W3CDTF">2022-11-17T14:38:18Z</dcterms:created>
  <dcterms:modified xsi:type="dcterms:W3CDTF">2023-01-24T19:24:29Z</dcterms:modified>
</cp:coreProperties>
</file>