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s10\docs\"/>
    </mc:Choice>
  </mc:AlternateContent>
  <xr:revisionPtr revIDLastSave="0" documentId="13_ncr:1_{D94F498B-4AB1-48F3-A6FA-4BB4759D6C08}" xr6:coauthVersionLast="47" xr6:coauthVersionMax="47" xr10:uidLastSave="{00000000-0000-0000-0000-000000000000}"/>
  <bookViews>
    <workbookView xWindow="30" yWindow="30" windowWidth="20460" windowHeight="10770" firstSheet="1" activeTab="9" xr2:uid="{F2A32163-0D52-4F0A-8C5D-6317EB95D18F}"/>
  </bookViews>
  <sheets>
    <sheet name="modelos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  <sheet name="classic" sheetId="7" r:id="rId7"/>
    <sheet name="vlsm" sheetId="8" r:id="rId8"/>
    <sheet name="routing" sheetId="9" r:id="rId9"/>
    <sheet name="ipv6" sheetId="10" r:id="rId10"/>
  </sheets>
  <definedNames>
    <definedName name="_xlnm._FilterDatabase" localSheetId="0" hidden="1">modelos!$C$1:$C$14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21" i="7"/>
  <c r="G22" i="7"/>
  <c r="G23" i="7"/>
  <c r="H17" i="7"/>
  <c r="G9" i="7"/>
  <c r="G10" i="7"/>
  <c r="G11" i="7"/>
  <c r="G12" i="7"/>
  <c r="G13" i="7"/>
  <c r="G14" i="7"/>
  <c r="G15" i="7"/>
  <c r="G8" i="7"/>
  <c r="H5" i="7"/>
  <c r="J8" i="6"/>
  <c r="F8" i="6"/>
  <c r="M5" i="6"/>
  <c r="M4" i="6"/>
  <c r="M3" i="6"/>
  <c r="B8" i="6"/>
  <c r="F6" i="5"/>
  <c r="G6" i="5"/>
  <c r="H6" i="5"/>
  <c r="I6" i="5"/>
  <c r="L2" i="5"/>
  <c r="M2" i="5"/>
  <c r="N2" i="5"/>
  <c r="O2" i="5"/>
  <c r="P2" i="5"/>
  <c r="Q2" i="5"/>
  <c r="R2" i="5"/>
  <c r="S2" i="5"/>
  <c r="F2" i="5"/>
  <c r="G2" i="5"/>
  <c r="H2" i="5"/>
  <c r="I2" i="5"/>
</calcChain>
</file>

<file path=xl/sharedStrings.xml><?xml version="1.0" encoding="utf-8"?>
<sst xmlns="http://schemas.openxmlformats.org/spreadsheetml/2006/main" count="1245" uniqueCount="756">
  <si>
    <t>OSI de ISO</t>
  </si>
  <si>
    <t>TCP/IP de IETF</t>
  </si>
  <si>
    <t>Capa 1: Fisica</t>
  </si>
  <si>
    <t>Capa 2: Enlace</t>
  </si>
  <si>
    <t>Acceso a Red</t>
  </si>
  <si>
    <t>LAN</t>
  </si>
  <si>
    <t>WAN</t>
  </si>
  <si>
    <t>Capa 3: Red</t>
  </si>
  <si>
    <t>Internet</t>
  </si>
  <si>
    <t>PDU</t>
  </si>
  <si>
    <t>Protocolos</t>
  </si>
  <si>
    <t>Capa 4: Transporte</t>
  </si>
  <si>
    <t>Transporte</t>
  </si>
  <si>
    <t>Aplicación</t>
  </si>
  <si>
    <t>Capa 5: Sesion</t>
  </si>
  <si>
    <t>Capa 6: Presentacion</t>
  </si>
  <si>
    <t>Capa 7: Aplicación</t>
  </si>
  <si>
    <t>Data</t>
  </si>
  <si>
    <t>Segment</t>
  </si>
  <si>
    <t>Packet</t>
  </si>
  <si>
    <t>Frame</t>
  </si>
  <si>
    <t>Bits</t>
  </si>
  <si>
    <t>HTTP, HTTPS, FTP, SFTP, TFTP, POP3, SMTP, IMAP, SSH, TELNET, DHCP, DNS</t>
  </si>
  <si>
    <t>TCP, UDP</t>
  </si>
  <si>
    <t>IP, ARP, ICMP</t>
  </si>
  <si>
    <t>Ethernet, Wi-Fi, PPP, HDLC</t>
  </si>
  <si>
    <t>100BaseT, 100BaseTx, 100BaseFx, 100BaseCx</t>
  </si>
  <si>
    <t>bit</t>
  </si>
  <si>
    <t>Binary Digit</t>
  </si>
  <si>
    <t>U. Minima</t>
  </si>
  <si>
    <t>ALMACENAMIENTO</t>
  </si>
  <si>
    <t>ANCHO DE BANDA</t>
  </si>
  <si>
    <t>Unidad</t>
  </si>
  <si>
    <t>Equivalencia</t>
  </si>
  <si>
    <t>Byte</t>
  </si>
  <si>
    <t>8 bits</t>
  </si>
  <si>
    <t>10^0</t>
  </si>
  <si>
    <t>KiloByte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</si>
  <si>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</si>
  <si>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</si>
  <si>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</si>
  <si>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</si>
  <si>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</si>
  <si>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</si>
  <si>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</si>
  <si>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</si>
  <si>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</si>
  <si>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</si>
  <si>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</si>
  <si>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</si>
  <si>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1000B</t>
  </si>
  <si>
    <t>1000KB</t>
  </si>
  <si>
    <t>GigaByte</t>
  </si>
  <si>
    <t>1000MB</t>
  </si>
  <si>
    <t>TeraByte</t>
  </si>
  <si>
    <t>1000GB</t>
  </si>
  <si>
    <t>PetaByte</t>
  </si>
  <si>
    <t>ExaByte</t>
  </si>
  <si>
    <t>ZettaByte</t>
  </si>
  <si>
    <t>YottaByte</t>
  </si>
  <si>
    <t>BrontoByte</t>
  </si>
  <si>
    <t>GeopByte</t>
  </si>
  <si>
    <t>SaganByte</t>
  </si>
  <si>
    <t>1000TB</t>
  </si>
  <si>
    <t>1000PB</t>
  </si>
  <si>
    <t>1000XB</t>
  </si>
  <si>
    <t>1000ZB</t>
  </si>
  <si>
    <t>1000YB</t>
  </si>
  <si>
    <t>1000BB</t>
  </si>
  <si>
    <t>1000GeB</t>
  </si>
  <si>
    <t>KiB</t>
  </si>
  <si>
    <t>GiB</t>
  </si>
  <si>
    <t>MiB</t>
  </si>
  <si>
    <t>TiB</t>
  </si>
  <si>
    <t>Real</t>
  </si>
  <si>
    <t>B</t>
  </si>
  <si>
    <t>PiB</t>
  </si>
  <si>
    <t>ZiB</t>
  </si>
  <si>
    <t>YiB</t>
  </si>
  <si>
    <t>BiB</t>
  </si>
  <si>
    <t>XiB</t>
  </si>
  <si>
    <t>GeiB</t>
  </si>
  <si>
    <t>SiB</t>
  </si>
  <si>
    <t>Kilobits/second</t>
  </si>
  <si>
    <t>bits/second</t>
  </si>
  <si>
    <t>Megabits/second</t>
  </si>
  <si>
    <t>Gigabits/second</t>
  </si>
  <si>
    <t>Terabit/second</t>
  </si>
  <si>
    <t>1000bps</t>
  </si>
  <si>
    <t>1000Gbps</t>
  </si>
  <si>
    <t>1000Mbps</t>
  </si>
  <si>
    <t>1000Kbps</t>
  </si>
  <si>
    <t>Exp.</t>
  </si>
  <si>
    <t>Exp</t>
  </si>
  <si>
    <t>Equiv</t>
  </si>
  <si>
    <t>FRECUENCIA</t>
  </si>
  <si>
    <t>Hertz</t>
  </si>
  <si>
    <t>KiloHertz</t>
  </si>
  <si>
    <t>MegaHertz</t>
  </si>
  <si>
    <t>GigaHertz</t>
  </si>
  <si>
    <t>TeraHertz</t>
  </si>
  <si>
    <t>1 ciclo por seg</t>
  </si>
  <si>
    <t>1 bit por seg</t>
  </si>
  <si>
    <t>1000Hz</t>
  </si>
  <si>
    <t>1000KHz</t>
  </si>
  <si>
    <t>1000MHz</t>
  </si>
  <si>
    <t>1000GHz</t>
  </si>
  <si>
    <t>b</t>
  </si>
  <si>
    <t>AM</t>
  </si>
  <si>
    <t>FM</t>
  </si>
  <si>
    <t>PM</t>
  </si>
  <si>
    <t>Señal</t>
  </si>
  <si>
    <t>Carrier</t>
  </si>
  <si>
    <t>Definicion</t>
  </si>
  <si>
    <t>Amplitud Modulada</t>
  </si>
  <si>
    <t>Frecuencia Modulada</t>
  </si>
  <si>
    <t>Modulacion de Fase</t>
  </si>
  <si>
    <t>Señal Portadora</t>
  </si>
  <si>
    <t>TIA 568A</t>
  </si>
  <si>
    <t>TIA568B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</si>
  <si>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</si>
  <si>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</si>
  <si>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</si>
  <si>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</si>
  <si>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</si>
  <si>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</si>
  <si>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</si>
  <si>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</si>
  <si>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Rx</t>
  </si>
  <si>
    <t>Tx</t>
  </si>
  <si>
    <t>Tipo</t>
  </si>
  <si>
    <t>Simplex</t>
  </si>
  <si>
    <t>Uno Envia o Recibe</t>
  </si>
  <si>
    <t>Uno Envia, no Recibe</t>
  </si>
  <si>
    <t>Uno Envia y Recibe</t>
  </si>
  <si>
    <t>Muchos a Muchos</t>
  </si>
  <si>
    <t>Comunicación</t>
  </si>
  <si>
    <t>Half Duplex</t>
  </si>
  <si>
    <t>Full Duplex</t>
  </si>
  <si>
    <t>Full Full Duplex</t>
  </si>
  <si>
    <t>Pin</t>
  </si>
  <si>
    <t>Fibra</t>
  </si>
  <si>
    <t>MMF</t>
  </si>
  <si>
    <t>SMF</t>
  </si>
  <si>
    <t>tipo</t>
  </si>
  <si>
    <t>Monomodo</t>
  </si>
  <si>
    <t>Multimodo</t>
  </si>
  <si>
    <t>luz</t>
  </si>
  <si>
    <t>laser</t>
  </si>
  <si>
    <t>led</t>
  </si>
  <si>
    <t>rango</t>
  </si>
  <si>
    <t>200km</t>
  </si>
  <si>
    <t>2km</t>
  </si>
  <si>
    <t>nucleo</t>
  </si>
  <si>
    <t>9 micrones</t>
  </si>
  <si>
    <t>60 micrones</t>
  </si>
  <si>
    <t>capac</t>
  </si>
  <si>
    <t>10Gbps</t>
  </si>
  <si>
    <t>100Gbps</t>
  </si>
  <si>
    <t>ventaja</t>
  </si>
  <si>
    <t>contra</t>
  </si>
  <si>
    <t>uso</t>
  </si>
  <si>
    <t>Electronica</t>
  </si>
  <si>
    <t>Economica</t>
  </si>
  <si>
    <t>Hogares</t>
  </si>
  <si>
    <t>Empresas</t>
  </si>
  <si>
    <t>Conector</t>
  </si>
  <si>
    <t>Terminacion</t>
  </si>
  <si>
    <t>FC</t>
  </si>
  <si>
    <t>ST</t>
  </si>
  <si>
    <t>SC</t>
  </si>
  <si>
    <t>LC</t>
  </si>
  <si>
    <t>Ferrule Connector</t>
  </si>
  <si>
    <t>Straigth Tip</t>
  </si>
  <si>
    <t>Suscriber Connector</t>
  </si>
  <si>
    <t>Lucent Connector</t>
  </si>
  <si>
    <t>PC</t>
  </si>
  <si>
    <t>UPC</t>
  </si>
  <si>
    <t>APC</t>
  </si>
  <si>
    <t>Physical Connector</t>
  </si>
  <si>
    <t>Ultra Physical Connector</t>
  </si>
  <si>
    <t>Angled Physical Connector</t>
  </si>
  <si>
    <t>Problemas</t>
  </si>
  <si>
    <t>EMI</t>
  </si>
  <si>
    <t>RFI</t>
  </si>
  <si>
    <t>CrossTalk</t>
  </si>
  <si>
    <t>Colision</t>
  </si>
  <si>
    <t>Interf. Electromagnetica</t>
  </si>
  <si>
    <t>Interf. Por Radiofrecuencia</t>
  </si>
  <si>
    <t>Diafonia</t>
  </si>
  <si>
    <t>Choque datos / Señales</t>
  </si>
  <si>
    <t>DEC</t>
  </si>
  <si>
    <t>BIN</t>
  </si>
  <si>
    <t>HEX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</si>
  <si>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</si>
  <si>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</si>
  <si>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</si>
  <si>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</si>
  <si>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</si>
  <si>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</si>
  <si>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</si>
  <si>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</si>
  <si>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</si>
  <si>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</si>
  <si>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</si>
  <si>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C</t>
  </si>
  <si>
    <t>E</t>
  </si>
  <si>
    <t>10</t>
  </si>
  <si>
    <t>11</t>
  </si>
  <si>
    <t>12</t>
  </si>
  <si>
    <t>13</t>
  </si>
  <si>
    <t>14</t>
  </si>
  <si>
    <t>15</t>
  </si>
  <si>
    <t>16</t>
  </si>
  <si>
    <t>99</t>
  </si>
  <si>
    <t>100</t>
  </si>
  <si>
    <t>255</t>
  </si>
  <si>
    <t>11111111</t>
  </si>
  <si>
    <t>01100100</t>
  </si>
  <si>
    <t>01100011</t>
  </si>
  <si>
    <t>00010000</t>
  </si>
  <si>
    <t>00001111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</si>
  <si>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</si>
  <si>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</si>
  <si>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</si>
  <si>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</si>
  <si>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</si>
  <si>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</si>
  <si>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</si>
  <si>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</si>
  <si>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</si>
  <si>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</si>
  <si>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</si>
  <si>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</si>
  <si>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</si>
  <si>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</si>
  <si>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</si>
  <si>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0x10</t>
  </si>
  <si>
    <t>0x63</t>
  </si>
  <si>
    <t>0x64</t>
  </si>
  <si>
    <t>0xFF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</si>
  <si>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</si>
  <si>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</si>
  <si>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</si>
  <si>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</si>
  <si>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</si>
  <si>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</si>
  <si>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</si>
  <si>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</si>
  <si>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</si>
  <si>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</si>
  <si>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</si>
  <si>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</si>
  <si>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</si>
  <si>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</si>
  <si>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</si>
  <si>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</si>
  <si>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EXP</t>
  </si>
  <si>
    <t>VALOR</t>
  </si>
  <si>
    <t>10^2</t>
  </si>
  <si>
    <t>10^1</t>
  </si>
  <si>
    <t>2^0</t>
  </si>
  <si>
    <t>2^7</t>
  </si>
  <si>
    <t>2^6</t>
  </si>
  <si>
    <t>2^5</t>
  </si>
  <si>
    <t>2^4</t>
  </si>
  <si>
    <t>2^3</t>
  </si>
  <si>
    <t>2^2</t>
  </si>
  <si>
    <t>2^1</t>
  </si>
  <si>
    <t>16^0</t>
  </si>
  <si>
    <t>16^3</t>
  </si>
  <si>
    <t>16^2</t>
  </si>
  <si>
    <t>16^1</t>
  </si>
  <si>
    <t>X</t>
  </si>
  <si>
    <t>DIVISION</t>
  </si>
  <si>
    <t>RESULTADO</t>
  </si>
  <si>
    <t>0x20</t>
  </si>
  <si>
    <t>0x7F</t>
  </si>
  <si>
    <t>0xFE</t>
  </si>
  <si>
    <t>0xC0</t>
  </si>
  <si>
    <t>0xA8</t>
  </si>
  <si>
    <t>0xDF</t>
  </si>
  <si>
    <t>0x38</t>
  </si>
  <si>
    <t>0x57</t>
  </si>
  <si>
    <t>0x82</t>
  </si>
  <si>
    <t>0xAC</t>
  </si>
  <si>
    <t>0x90</t>
  </si>
  <si>
    <t>0xED</t>
  </si>
  <si>
    <t>0x73</t>
  </si>
  <si>
    <t>Tramas</t>
  </si>
  <si>
    <t>RUNT</t>
  </si>
  <si>
    <t>GIANT</t>
  </si>
  <si>
    <t>CRC</t>
  </si>
  <si>
    <t>THROTTLE</t>
  </si>
  <si>
    <t>Descripcion</t>
  </si>
  <si>
    <t>Tramas menores a 64B (Tamaño Min.)</t>
  </si>
  <si>
    <t>Tramas mayores a 1,5KB (Tamaños Max.)</t>
  </si>
  <si>
    <t>Error de Redundancia Ciclica (FCS)</t>
  </si>
  <si>
    <t>Desbordamiendo de Buffer de Memoria</t>
  </si>
  <si>
    <t>Fragment Free</t>
  </si>
  <si>
    <t>Store &amp; Forward</t>
  </si>
  <si>
    <t>Cut Through</t>
  </si>
  <si>
    <t>Metodo</t>
  </si>
  <si>
    <t>Reenvia la trama apenas recibe la misma</t>
  </si>
  <si>
    <t>Almacena la trama y la reenvia despues de verificarla</t>
  </si>
  <si>
    <t>Verifica los primero 64B antes de hacer el reenvio</t>
  </si>
  <si>
    <t>Configuracion</t>
  </si>
  <si>
    <t>SPEED</t>
  </si>
  <si>
    <t>DUPLEX</t>
  </si>
  <si>
    <t>MDIX</t>
  </si>
  <si>
    <t>Establece en Ancho de Banda de la Interfaz</t>
  </si>
  <si>
    <t>Define el tipo de comunicación del Enlace</t>
  </si>
  <si>
    <t>Habilta la deteccion de Medios Cruzados</t>
  </si>
  <si>
    <t>Ejemplo</t>
  </si>
  <si>
    <t>speed 100</t>
  </si>
  <si>
    <t>duplex half</t>
  </si>
  <si>
    <t>mdix auto</t>
  </si>
  <si>
    <t>0x51</t>
  </si>
  <si>
    <t>0xD8</t>
  </si>
  <si>
    <t>0x16</t>
  </si>
  <si>
    <t>0x78</t>
  </si>
  <si>
    <t>0xE6</t>
  </si>
  <si>
    <t>0xC3</t>
  </si>
  <si>
    <t>IPv4</t>
  </si>
  <si>
    <t>D</t>
  </si>
  <si>
    <t>Clase</t>
  </si>
  <si>
    <t>Publico</t>
  </si>
  <si>
    <t>Privado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</si>
  <si>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</si>
  <si>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</si>
  <si>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</si>
  <si>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</si>
  <si>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</si>
  <si>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</si>
  <si>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</si>
  <si>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</si>
  <si>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</si>
  <si>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</si>
  <si>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t>11000000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</si>
  <si>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</si>
  <si>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</si>
  <si>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</si>
  <si>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</si>
  <si>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</si>
  <si>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</si>
  <si>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</si>
  <si>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</si>
  <si>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</si>
  <si>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</si>
  <si>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</si>
  <si>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</si>
  <si>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</si>
  <si>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Hosts</t>
  </si>
  <si>
    <t>Subnets</t>
  </si>
  <si>
    <t>/8</t>
  </si>
  <si>
    <t>/16</t>
  </si>
  <si>
    <t>255.0.0.0</t>
  </si>
  <si>
    <t>255.255.0.0</t>
  </si>
  <si>
    <t>255.255.255.0</t>
  </si>
  <si>
    <t>Mask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</si>
  <si>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</si>
  <si>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</si>
  <si>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</si>
  <si>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</si>
  <si>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</si>
  <si>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</si>
  <si>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</si>
  <si>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</si>
  <si>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</si>
  <si>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10.54.232.25</t>
  </si>
  <si>
    <t>172.19.125.30</t>
  </si>
  <si>
    <t>192.168.33.14</t>
  </si>
  <si>
    <t>00110110</t>
  </si>
  <si>
    <t>11101000</t>
  </si>
  <si>
    <t>00011001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</si>
  <si>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</si>
  <si>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</si>
  <si>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00010011</t>
  </si>
  <si>
    <t>01111101</t>
  </si>
  <si>
    <t>00011110</t>
  </si>
  <si>
    <t>172.19.0.0</t>
  </si>
  <si>
    <t>172.19.255.255</t>
  </si>
  <si>
    <t>10101000</t>
  </si>
  <si>
    <t>00100001</t>
  </si>
  <si>
    <t>192.168.33.0</t>
  </si>
  <si>
    <t>192.168.33.255</t>
  </si>
  <si>
    <t>172.21.47.0</t>
  </si>
  <si>
    <t>00010101</t>
  </si>
  <si>
    <t>00101111</t>
  </si>
  <si>
    <t>172.21.0.0</t>
  </si>
  <si>
    <t>172.21.255.255</t>
  </si>
  <si>
    <t>192.168.255.31</t>
  </si>
  <si>
    <t>192.168.255.0</t>
  </si>
  <si>
    <t>00011111</t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</si>
  <si>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0000000</t>
    </r>
  </si>
  <si>
    <r>
      <rPr>
        <b/>
        <sz val="9"/>
        <color rgb="FFC00000"/>
        <rFont val="Calibri"/>
        <family val="2"/>
        <scheme val="minor"/>
      </rPr>
      <t>0</t>
    </r>
    <r>
      <rPr>
        <b/>
        <sz val="9"/>
        <rFont val="Calibri"/>
        <family val="2"/>
        <scheme val="minor"/>
      </rPr>
      <t>1111111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</si>
  <si>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000000</t>
    </r>
  </si>
  <si>
    <r>
      <rPr>
        <b/>
        <sz val="9"/>
        <color rgb="FFC00000"/>
        <rFont val="Calibri"/>
        <family val="2"/>
        <scheme val="minor"/>
      </rPr>
      <t>10</t>
    </r>
    <r>
      <rPr>
        <b/>
        <sz val="9"/>
        <rFont val="Calibri"/>
        <family val="2"/>
        <scheme val="minor"/>
      </rPr>
      <t>111111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</si>
  <si>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00000</t>
    </r>
  </si>
  <si>
    <r>
      <rPr>
        <b/>
        <sz val="9"/>
        <color rgb="FFC00000"/>
        <rFont val="Calibri"/>
        <family val="2"/>
        <scheme val="minor"/>
      </rPr>
      <t>110</t>
    </r>
    <r>
      <rPr>
        <b/>
        <sz val="9"/>
        <rFont val="Calibri"/>
        <family val="2"/>
        <scheme val="minor"/>
      </rPr>
      <t>11111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</si>
  <si>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</si>
  <si>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1110</t>
    </r>
    <r>
      <rPr>
        <b/>
        <sz val="9"/>
        <rFont val="Calibri"/>
        <family val="2"/>
        <scheme val="minor"/>
      </rPr>
      <t>1111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</si>
  <si>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0000</t>
    </r>
  </si>
  <si>
    <r>
      <rPr>
        <b/>
        <sz val="9"/>
        <color rgb="FFC00000"/>
        <rFont val="Calibri"/>
        <family val="2"/>
        <scheme val="minor"/>
      </rPr>
      <t>1111</t>
    </r>
    <r>
      <rPr>
        <b/>
        <sz val="9"/>
        <rFont val="Calibri"/>
        <family val="2"/>
        <scheme val="minor"/>
      </rPr>
      <t>1111</t>
    </r>
  </si>
  <si>
    <t>RED</t>
  </si>
  <si>
    <t>n</t>
  </si>
  <si>
    <t>bits</t>
  </si>
  <si>
    <t>Next Hop</t>
  </si>
  <si>
    <t>Requerido</t>
  </si>
  <si>
    <t>R</t>
  </si>
  <si>
    <t>2^n &gt;= R</t>
  </si>
  <si>
    <t>S = Subnets</t>
  </si>
  <si>
    <t>256/S</t>
  </si>
  <si>
    <t>cidr + n</t>
  </si>
  <si>
    <t>A - 10.0.0.0</t>
  </si>
  <si>
    <t>Network</t>
  </si>
  <si>
    <t>Class - IP</t>
  </si>
  <si>
    <t>2^H-2</t>
  </si>
  <si>
    <t>H</t>
  </si>
  <si>
    <t>32 - mask</t>
  </si>
  <si>
    <t>Practica que consiste en segmentar una red, con el objetivo de optimizar el broadcast y desperdiciar menos direcciones, modificando la mascara con clase y quitando bits de la porcion de hosts.</t>
  </si>
  <si>
    <t>BINARIO</t>
  </si>
  <si>
    <t>IP INI</t>
  </si>
  <si>
    <t>IP FIN</t>
  </si>
  <si>
    <t>BROADCAST</t>
  </si>
  <si>
    <t>MASK</t>
  </si>
  <si>
    <t>10.0.0.1</t>
  </si>
  <si>
    <t>10.32.0.1</t>
  </si>
  <si>
    <t>10.31.255.255</t>
  </si>
  <si>
    <t>10.31.255.254</t>
  </si>
  <si>
    <t>NETWORK</t>
  </si>
  <si>
    <t>HOSTS</t>
  </si>
  <si>
    <t>10.64.0.1</t>
  </si>
  <si>
    <t>10.96.0.1</t>
  </si>
  <si>
    <t>10.128.0.1</t>
  </si>
  <si>
    <t>10.160.0.1</t>
  </si>
  <si>
    <t>10.192.0.1</t>
  </si>
  <si>
    <t>10.224.0.1</t>
  </si>
  <si>
    <t>10.63.255.255</t>
  </si>
  <si>
    <t>10.96.255.255</t>
  </si>
  <si>
    <t>10.63.255.254</t>
  </si>
  <si>
    <t>10.96.255.254</t>
  </si>
  <si>
    <t>PAR</t>
  </si>
  <si>
    <t>IMPAR</t>
  </si>
  <si>
    <r>
      <rPr>
        <sz val="11"/>
        <color rgb="FFA50021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</si>
  <si>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</si>
  <si>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</si>
  <si>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</si>
  <si>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</si>
  <si>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</si>
  <si>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</si>
  <si>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</si>
  <si>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255.224.0.0</t>
  </si>
  <si>
    <r>
      <rPr>
        <sz val="11"/>
        <color rgb="FFA50021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</si>
  <si>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</si>
  <si>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10.64.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</si>
  <si>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</si>
  <si>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</si>
  <si>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</si>
  <si>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10.192.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</si>
  <si>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A50021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</si>
  <si>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t>B - 172.20.0.0</t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</si>
  <si>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</si>
  <si>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</si>
  <si>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</si>
  <si>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</si>
  <si>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172.20.0.1</t>
  </si>
  <si>
    <r>
      <rPr>
        <sz val="11"/>
        <color rgb="FFA50021"/>
        <rFont val="Calibri"/>
        <family val="2"/>
        <scheme val="minor"/>
      </rPr>
      <t>172.20.0.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</si>
  <si>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172.20.64.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</si>
  <si>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A50021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</si>
  <si>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172.20.192.</t>
    </r>
    <r>
      <rPr>
        <sz val="11"/>
        <color theme="1"/>
        <rFont val="Calibri"/>
        <family val="2"/>
        <scheme val="minor"/>
      </rPr>
      <t>0</t>
    </r>
  </si>
  <si>
    <r>
      <t>172.20.64.1</t>
    </r>
    <r>
      <rPr>
        <sz val="11"/>
        <color theme="1"/>
        <rFont val="Calibri"/>
        <family val="2"/>
        <scheme val="minor"/>
      </rPr>
      <t/>
    </r>
  </si>
  <si>
    <r>
      <t>172.20.128.1</t>
    </r>
    <r>
      <rPr>
        <sz val="11"/>
        <color theme="1"/>
        <rFont val="Calibri"/>
        <family val="2"/>
        <scheme val="minor"/>
      </rPr>
      <t/>
    </r>
  </si>
  <si>
    <r>
      <t>172.20.192.1</t>
    </r>
    <r>
      <rPr>
        <sz val="11"/>
        <color theme="1"/>
        <rFont val="Calibri"/>
        <family val="2"/>
        <scheme val="minor"/>
      </rPr>
      <t/>
    </r>
  </si>
  <si>
    <t>172.20.63.255</t>
  </si>
  <si>
    <t>172.20.127.255</t>
  </si>
  <si>
    <t>172.20.191.255</t>
  </si>
  <si>
    <t>172.20.255.255</t>
  </si>
  <si>
    <t>172.20.63.254</t>
  </si>
  <si>
    <t>172.20.127.254</t>
  </si>
  <si>
    <t>172.20.191.254</t>
  </si>
  <si>
    <t>172.20.255.254</t>
  </si>
  <si>
    <t>255.255.192.0</t>
  </si>
  <si>
    <t>C - 192.168.0.0</t>
  </si>
  <si>
    <r>
      <rPr>
        <sz val="11"/>
        <color rgb="FFA50021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</si>
  <si>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192.168.0.16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</si>
  <si>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</si>
  <si>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</si>
  <si>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</si>
  <si>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</si>
  <si>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</si>
  <si>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</si>
  <si>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</si>
  <si>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</si>
  <si>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</si>
  <si>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</si>
  <si>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</si>
  <si>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</si>
  <si>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</si>
  <si>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</si>
  <si>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192.168.0.15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</si>
  <si>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</si>
  <si>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</si>
  <si>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</si>
  <si>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</si>
  <si>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</si>
  <si>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</si>
  <si>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</si>
  <si>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</si>
  <si>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</si>
  <si>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</si>
  <si>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</si>
  <si>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</si>
  <si>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</si>
  <si>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</si>
  <si>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</si>
  <si>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192.168.0.14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</si>
  <si>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</si>
  <si>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</si>
  <si>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</si>
  <si>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</si>
  <si>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</si>
  <si>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</si>
  <si>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</si>
  <si>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</si>
  <si>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</si>
  <si>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</si>
  <si>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</si>
  <si>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</si>
  <si>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</si>
  <si>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</si>
  <si>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</si>
  <si>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</si>
  <si>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</si>
  <si>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</si>
  <si>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</si>
  <si>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</si>
  <si>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</si>
  <si>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</si>
  <si>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</si>
  <si>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</si>
  <si>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</si>
  <si>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</si>
  <si>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</si>
  <si>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</si>
  <si>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</si>
  <si>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</si>
  <si>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</si>
  <si>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</si>
  <si>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Variable Length Subnet Mask es un metodo de subnetting que consiste en ajustar la mascara de subred priorizando la porcion de hosts, ordenando las redes de mayor a menor</t>
  </si>
  <si>
    <t>h</t>
  </si>
  <si>
    <t>2^H-2 &gt;= h</t>
  </si>
  <si>
    <t>32 - H</t>
  </si>
  <si>
    <t>Max Hosts.</t>
  </si>
  <si>
    <t>Ultimo bit 1</t>
  </si>
  <si>
    <t>DEPTO.</t>
  </si>
  <si>
    <t>MAX</t>
  </si>
  <si>
    <t>/24</t>
  </si>
  <si>
    <t>10.0.1.0</t>
  </si>
  <si>
    <t>10.0.0.255</t>
  </si>
  <si>
    <t>10.0.0.254</t>
  </si>
  <si>
    <t>/25</t>
  </si>
  <si>
    <t>/26</t>
  </si>
  <si>
    <t>10.0.1.128</t>
  </si>
  <si>
    <t>10.0.1.127</t>
  </si>
  <si>
    <t>10.0.1.126</t>
  </si>
  <si>
    <t>10.0.1.1</t>
  </si>
  <si>
    <t>10.0.2.0</t>
  </si>
  <si>
    <t>10.0.1.255</t>
  </si>
  <si>
    <t>10.0.1.254</t>
  </si>
  <si>
    <t>10.0.1.129</t>
  </si>
  <si>
    <t>/27</t>
  </si>
  <si>
    <t>10.0.2.64</t>
  </si>
  <si>
    <t>10.0.2.63</t>
  </si>
  <si>
    <t>10.0.2.62</t>
  </si>
  <si>
    <t>10.0.2.1</t>
  </si>
  <si>
    <t>10.0.2.96</t>
  </si>
  <si>
    <t>10.0.2.65</t>
  </si>
  <si>
    <t>10.0.2.95</t>
  </si>
  <si>
    <t>10.0.2.94</t>
  </si>
  <si>
    <t>ROUTER</t>
  </si>
  <si>
    <t>/30</t>
  </si>
  <si>
    <t>10.0.2.97</t>
  </si>
  <si>
    <t>10.0.2.98</t>
  </si>
  <si>
    <t>10.0.2.99</t>
  </si>
  <si>
    <t>10.0.0.30</t>
  </si>
  <si>
    <t>10.0.0.31</t>
  </si>
  <si>
    <t>10.0.0.32</t>
  </si>
  <si>
    <t>10.0.0.33</t>
  </si>
  <si>
    <t>10.0.0.160</t>
  </si>
  <si>
    <t>10.0.0.158</t>
  </si>
  <si>
    <t>10.0.0.159</t>
  </si>
  <si>
    <t>10.0.0.224</t>
  </si>
  <si>
    <t>10.0.0.223</t>
  </si>
  <si>
    <t>10.0.0.222</t>
  </si>
  <si>
    <t>10.0.0.161</t>
  </si>
  <si>
    <t>10.0.1.224</t>
  </si>
  <si>
    <t>10.0.0.225</t>
  </si>
  <si>
    <t>10.0.1.223</t>
  </si>
  <si>
    <t>10.0.1.222</t>
  </si>
  <si>
    <t>10.0.1.225</t>
  </si>
  <si>
    <t>DECIMAL</t>
  </si>
  <si>
    <t>10.0.0.127</t>
  </si>
  <si>
    <t>10.0.0.128</t>
  </si>
  <si>
    <t>10.0.0.191</t>
  </si>
  <si>
    <t>11100000</t>
  </si>
  <si>
    <t>10.0.0.129</t>
  </si>
  <si>
    <t>10.0.1.63</t>
  </si>
  <si>
    <t>10.0.1.62</t>
  </si>
  <si>
    <t>10.0.2.255</t>
  </si>
  <si>
    <t>10.0.2.254</t>
  </si>
  <si>
    <t>10.0.3.0</t>
  </si>
  <si>
    <t>10.0.3.1</t>
  </si>
  <si>
    <t>10.0.3.128</t>
  </si>
  <si>
    <t>10.0.3.127</t>
  </si>
  <si>
    <t>10.0.3.126</t>
  </si>
  <si>
    <t>10.0.3.129</t>
  </si>
  <si>
    <t>10.0.3.130</t>
  </si>
  <si>
    <t>10.0.3.131</t>
  </si>
  <si>
    <t>PROBLEMA</t>
  </si>
  <si>
    <t>-</t>
  </si>
  <si>
    <t>La direcciones de las red son incorrectas y se superponen.</t>
  </si>
  <si>
    <t>192.168.0.0/24</t>
  </si>
  <si>
    <t>192.168.1.0/24</t>
  </si>
  <si>
    <t>192.168.2.0/24</t>
  </si>
  <si>
    <t>TIPO</t>
  </si>
  <si>
    <t>192.168.100.0</t>
  </si>
  <si>
    <t>CLASSFUL: Se identifica con este nombre a la redes que utilizan la mascara con clase.</t>
  </si>
  <si>
    <t>10.54.32.0</t>
  </si>
  <si>
    <t>172.16.80.192</t>
  </si>
  <si>
    <t>SUPERNET: Se identica asi a las redes que utilizan una mascara menor a la de la clase.</t>
  </si>
  <si>
    <t>SUBNET: Se reconoce asi, a las redes que utilizan una mascara mayor a la de la clase</t>
  </si>
  <si>
    <t>8.0.0.0</t>
  </si>
  <si>
    <t>192.168.96.0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</si>
  <si>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.54.32.101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</si>
  <si>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.80.220</t>
    </r>
  </si>
  <si>
    <r>
      <rPr>
        <sz val="11"/>
        <color rgb="FFC00000"/>
        <rFont val="Calibri"/>
        <family val="2"/>
        <scheme val="minor"/>
      </rPr>
      <t>192.168.100</t>
    </r>
    <r>
      <rPr>
        <sz val="11"/>
        <color theme="1"/>
        <rFont val="Calibri"/>
        <family val="2"/>
        <scheme val="minor"/>
      </rPr>
      <t>.254</t>
    </r>
  </si>
  <si>
    <r>
      <rPr>
        <sz val="11"/>
        <color rgb="FFC00000"/>
        <rFont val="Calibri"/>
        <family val="2"/>
        <scheme val="minor"/>
      </rPr>
      <t>10.54.32</t>
    </r>
    <r>
      <rPr>
        <sz val="11"/>
        <color theme="1"/>
        <rFont val="Calibri"/>
        <family val="2"/>
        <scheme val="minor"/>
      </rPr>
      <t>.101</t>
    </r>
  </si>
  <si>
    <r>
      <rPr>
        <sz val="11"/>
        <color rgb="FFC00000"/>
        <rFont val="Calibri"/>
        <family val="2"/>
        <scheme val="minor"/>
      </rPr>
      <t>172.16.80.2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</si>
  <si>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rgb="FFC00000"/>
        <rFont val="Calibri"/>
        <family val="2"/>
        <scheme val="minor"/>
      </rPr>
      <t>192.168.100.25</t>
    </r>
    <r>
      <rPr>
        <sz val="11"/>
        <color theme="1"/>
        <rFont val="Calibri"/>
        <family val="2"/>
        <scheme val="minor"/>
      </rPr>
      <t>4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</si>
  <si>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0.54.32.101</t>
    </r>
  </si>
  <si>
    <r>
      <rPr>
        <sz val="11"/>
        <color rgb="FFC00000"/>
        <rFont val="Calibri"/>
        <family val="2"/>
        <scheme val="minor"/>
      </rPr>
      <t>172.1</t>
    </r>
    <r>
      <rPr>
        <sz val="11"/>
        <color theme="1"/>
        <rFont val="Calibri"/>
        <family val="2"/>
        <scheme val="minor"/>
      </rPr>
      <t>6.80.220</t>
    </r>
  </si>
  <si>
    <r>
      <rPr>
        <sz val="11"/>
        <color rgb="FFC0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00.254</t>
    </r>
  </si>
  <si>
    <t>CLASS</t>
  </si>
  <si>
    <t>ADDRESS</t>
  </si>
  <si>
    <t>192.168.100.255</t>
  </si>
  <si>
    <t>10.255.255.255</t>
  </si>
  <si>
    <t>10.54.32.255</t>
  </si>
  <si>
    <t>172.16.80.255</t>
  </si>
  <si>
    <t>11.255.255.255</t>
  </si>
  <si>
    <t>192.168.111.255</t>
  </si>
  <si>
    <t>NETWORKS</t>
  </si>
  <si>
    <t>S</t>
  </si>
  <si>
    <t>Gi0/0</t>
  </si>
  <si>
    <t>Gi0/1</t>
  </si>
  <si>
    <t>Gi0/2</t>
  </si>
  <si>
    <t>S0/0/0</t>
  </si>
  <si>
    <t>192.168.3.0/24</t>
  </si>
  <si>
    <t>Gi1/1/1</t>
  </si>
  <si>
    <t>L</t>
  </si>
  <si>
    <t>192.168.0.1/32</t>
  </si>
  <si>
    <t>192.168.1.1/32</t>
  </si>
  <si>
    <t>192.168.2.1/32</t>
  </si>
  <si>
    <t>192.168.3.1/32</t>
  </si>
  <si>
    <t>10.0.0.0/30</t>
  </si>
  <si>
    <t>10.0.0.2/32</t>
  </si>
  <si>
    <t>ROUTER B</t>
  </si>
  <si>
    <t>0.0.0.0/0</t>
  </si>
  <si>
    <t>VIA</t>
  </si>
  <si>
    <t>CODE</t>
  </si>
  <si>
    <t>10.0.0.1/32</t>
  </si>
  <si>
    <t>S0/0/1</t>
  </si>
  <si>
    <t>10.0.0.2</t>
  </si>
  <si>
    <t>192.168.0.0/20</t>
  </si>
  <si>
    <t>186.25.54.28/30</t>
  </si>
  <si>
    <t>186.25.54.30/32</t>
  </si>
  <si>
    <t>186.25.54.29</t>
  </si>
  <si>
    <t>ROUTER A</t>
  </si>
  <si>
    <t>RUTA SUMARIZADA: Se conoce con este nombre a aquella que consiste en una simplificacion de las redes a las que podemos acceder mediante una interfaz</t>
  </si>
  <si>
    <t>Address</t>
  </si>
  <si>
    <t>0001</t>
  </si>
  <si>
    <t>0000</t>
  </si>
  <si>
    <t>0DB6</t>
  </si>
  <si>
    <t>ACAD</t>
  </si>
  <si>
    <t>Interface ID</t>
  </si>
  <si>
    <t>SN ID</t>
  </si>
  <si>
    <t>Global Address</t>
  </si>
  <si>
    <t>0 izq</t>
  </si>
  <si>
    <t>2001</t>
  </si>
  <si>
    <t>DB6</t>
  </si>
  <si>
    <t>conjunto 0</t>
  </si>
  <si>
    <t>::</t>
  </si>
  <si>
    <t>IPv6</t>
  </si>
  <si>
    <t>Reglas</t>
  </si>
  <si>
    <t>prefix</t>
  </si>
  <si>
    <t>2001:DB6:ACAD:1::1/64</t>
  </si>
  <si>
    <t>/64</t>
  </si>
  <si>
    <t>INI</t>
  </si>
  <si>
    <t>FIN</t>
  </si>
  <si>
    <t>GUA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</si>
  <si>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</si>
  <si>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Publico</t>
  </si>
  <si>
    <t>ULA</t>
  </si>
  <si>
    <t>LLA</t>
  </si>
  <si>
    <t>MCA</t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</si>
  <si>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</si>
  <si>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000:</t>
    </r>
  </si>
  <si>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FFF:</t>
    </r>
  </si>
  <si>
    <r>
      <rPr>
        <sz val="11"/>
        <color rgb="FFC0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</si>
  <si>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FD</t>
    </r>
    <r>
      <rPr>
        <sz val="11"/>
        <color theme="1"/>
        <rFont val="Calibri"/>
        <family val="2"/>
        <scheme val="minor"/>
      </rPr>
      <t>FF:</t>
    </r>
  </si>
  <si>
    <t>IPv4 Privado</t>
  </si>
  <si>
    <r>
      <rPr>
        <sz val="11"/>
        <color rgb="FFC00000"/>
        <rFont val="Calibri"/>
        <family val="2"/>
        <scheme val="minor"/>
      </rPr>
      <t>FE8</t>
    </r>
    <r>
      <rPr>
        <sz val="11"/>
        <color theme="1"/>
        <rFont val="Calibri"/>
        <family val="2"/>
        <scheme val="minor"/>
      </rPr>
      <t>0:</t>
    </r>
  </si>
  <si>
    <r>
      <rPr>
        <sz val="11"/>
        <color rgb="FFC00000"/>
        <rFont val="Calibri"/>
        <family val="2"/>
        <scheme val="minor"/>
      </rPr>
      <t>FEB</t>
    </r>
    <r>
      <rPr>
        <sz val="11"/>
        <color theme="1"/>
        <rFont val="Calibri"/>
        <family val="2"/>
        <scheme val="minor"/>
      </rPr>
      <t>F: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</si>
  <si>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00: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</si>
  <si>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</si>
  <si>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</si>
  <si>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</si>
  <si>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APIPA</t>
  </si>
  <si>
    <t>EUI-64</t>
  </si>
  <si>
    <t>Extended Unique Id 64 (Autoconfiguracion)</t>
  </si>
  <si>
    <t>00</t>
  </si>
  <si>
    <t>0B</t>
  </si>
  <si>
    <t>BE</t>
  </si>
  <si>
    <t>17</t>
  </si>
  <si>
    <t>62</t>
  </si>
  <si>
    <t>83</t>
  </si>
  <si>
    <t>FF</t>
  </si>
  <si>
    <t>FE</t>
  </si>
  <si>
    <t>16 bits</t>
  </si>
  <si>
    <t>!bit 7</t>
  </si>
  <si>
    <t>01</t>
  </si>
  <si>
    <t>02</t>
  </si>
  <si>
    <t>000B.BE17.6283</t>
  </si>
  <si>
    <r>
      <t>0</t>
    </r>
    <r>
      <rPr>
        <sz val="11"/>
        <color rgb="FFC00000"/>
        <rFont val="Calibri"/>
        <family val="2"/>
        <scheme val="minor"/>
      </rPr>
      <t>2</t>
    </r>
  </si>
  <si>
    <t>FE80::20B:BEFF:FE17:6283/64</t>
  </si>
  <si>
    <t>0010.114b.d001</t>
  </si>
  <si>
    <t>mac</t>
  </si>
  <si>
    <t>link-local</t>
  </si>
  <si>
    <t>4B</t>
  </si>
  <si>
    <t>D0</t>
  </si>
  <si>
    <t>FE80::210:11FF:FE4B:D001/64</t>
  </si>
  <si>
    <t>0030.F26D.9542</t>
  </si>
  <si>
    <t>30</t>
  </si>
  <si>
    <t>F2</t>
  </si>
  <si>
    <t>6D</t>
  </si>
  <si>
    <t>95</t>
  </si>
  <si>
    <t>42</t>
  </si>
  <si>
    <t>FE80::230:F2FF:FE6D:9542/64</t>
  </si>
  <si>
    <t>00e0.b0ba.3bd7</t>
  </si>
  <si>
    <t xml:space="preserve">00 </t>
  </si>
  <si>
    <t>E0</t>
  </si>
  <si>
    <t>B0</t>
  </si>
  <si>
    <t>BA</t>
  </si>
  <si>
    <t>3B</t>
  </si>
  <si>
    <t>D7</t>
  </si>
  <si>
    <t>FE80::2E0:B0FF:F3BA:3BD7/64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</si>
</sst>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1"/>
      <color rgb="FFA5002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gray125">
        <bgColor theme="4" tint="-0.249977111117893"/>
      </patternFill>
    </fill>
    <fill>
      <patternFill patternType="gray125">
        <bgColor theme="9" tint="-0.499984740745262"/>
      </patternFill>
    </fill>
    <fill>
      <patternFill patternType="gray125">
        <bgColor theme="9" tint="-0.249977111117893"/>
      </patternFill>
    </fill>
    <fill>
      <patternFill patternType="gray125">
        <bgColor theme="9"/>
      </patternFill>
    </fill>
    <fill>
      <patternFill patternType="gray125">
        <bgColor theme="7" tint="-0.249977111117893"/>
      </patternFill>
    </fill>
    <fill>
      <patternFill patternType="gray125">
        <bgColor rgb="FFCC3300"/>
      </patternFill>
    </fill>
    <fill>
      <patternFill patternType="gray125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2906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1" fillId="9" borderId="2" xfId="0" applyFont="1" applyFill="1" applyBorder="1"/>
    <xf numFmtId="0" fontId="2" fillId="2" borderId="2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1" fillId="9" borderId="3" xfId="0" applyFont="1" applyFill="1" applyBorder="1" applyAlignment="1">
      <alignment horizontal="left" vertical="center" indent="1"/>
    </xf>
    <xf numFmtId="0" fontId="0" fillId="10" borderId="0" xfId="0" applyFont="1" applyFill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10" borderId="1" xfId="0" applyFont="1" applyFill="1" applyBorder="1" applyAlignment="1">
      <alignment horizontal="left" vertical="center" indent="1"/>
    </xf>
    <xf numFmtId="0" fontId="1" fillId="9" borderId="2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9" borderId="2" xfId="0" applyFont="1" applyFill="1" applyBorder="1" applyAlignment="1">
      <alignment horizontal="left" vertical="center" indent="1"/>
    </xf>
    <xf numFmtId="0" fontId="0" fillId="10" borderId="2" xfId="0" applyFont="1" applyFill="1" applyBorder="1" applyAlignment="1">
      <alignment horizontal="left" vertical="center" indent="1"/>
    </xf>
    <xf numFmtId="0" fontId="0" fillId="0" borderId="0" xfId="0" applyBorder="1"/>
    <xf numFmtId="0" fontId="0" fillId="0" borderId="4" xfId="0" applyBorder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Fill="1" applyBorder="1"/>
    <xf numFmtId="0" fontId="0" fillId="0" borderId="0" xfId="0" applyFill="1" applyBorder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9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0" fillId="10" borderId="2" xfId="0" applyFont="1" applyFill="1" applyBorder="1"/>
    <xf numFmtId="0" fontId="0" fillId="0" borderId="0" xfId="0" applyFont="1" applyBorder="1"/>
    <xf numFmtId="0" fontId="0" fillId="10" borderId="0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0" fontId="1" fillId="9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1" fillId="9" borderId="1" xfId="0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19" borderId="0" xfId="0" applyFill="1" applyAlignment="1">
      <alignment horizontal="center"/>
    </xf>
    <xf numFmtId="0" fontId="0" fillId="19" borderId="0" xfId="0" applyFill="1"/>
    <xf numFmtId="0" fontId="2" fillId="19" borderId="0" xfId="0" applyFont="1" applyFill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2" fillId="19" borderId="0" xfId="0" applyFont="1" applyFill="1"/>
    <xf numFmtId="0" fontId="0" fillId="19" borderId="7" xfId="0" applyFill="1" applyBorder="1"/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6" xfId="0" applyFill="1" applyBorder="1"/>
    <xf numFmtId="0" fontId="0" fillId="10" borderId="0" xfId="0" applyFont="1" applyFill="1" applyBorder="1" applyAlignment="1">
      <alignment horizontal="center"/>
    </xf>
    <xf numFmtId="0" fontId="0" fillId="10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right"/>
    </xf>
    <xf numFmtId="0" fontId="0" fillId="10" borderId="1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/>
    <xf numFmtId="49" fontId="1" fillId="9" borderId="2" xfId="0" applyNumberFormat="1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49" fontId="5" fillId="10" borderId="0" xfId="0" applyNumberFormat="1" applyFont="1" applyFill="1" applyAlignment="1">
      <alignment horizontal="left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left"/>
    </xf>
    <xf numFmtId="49" fontId="1" fillId="9" borderId="17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3" fontId="7" fillId="10" borderId="2" xfId="0" applyNumberFormat="1" applyFont="1" applyFill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7" fillId="10" borderId="0" xfId="0" applyNumberFormat="1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0" fillId="10" borderId="2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10" borderId="0" xfId="0" applyNumberFormat="1" applyFont="1" applyFill="1" applyAlignment="1">
      <alignment horizontal="left"/>
    </xf>
    <xf numFmtId="49" fontId="0" fillId="10" borderId="0" xfId="0" applyNumberFormat="1" applyFont="1" applyFill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0" fillId="10" borderId="2" xfId="0" applyNumberFormat="1" applyFont="1" applyFill="1" applyBorder="1" applyAlignment="1">
      <alignment horizontal="center"/>
    </xf>
    <xf numFmtId="49" fontId="5" fillId="10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10" borderId="0" xfId="0" applyNumberFormat="1" applyFont="1" applyFill="1" applyAlignment="1">
      <alignment horizontal="center"/>
    </xf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49" fontId="0" fillId="10" borderId="12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10" borderId="10" xfId="0" applyNumberFormat="1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3" fontId="0" fillId="10" borderId="2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left" vertical="center"/>
    </xf>
    <xf numFmtId="164" fontId="8" fillId="10" borderId="12" xfId="1" applyNumberFormat="1" applyFont="1" applyFill="1" applyBorder="1" applyAlignment="1">
      <alignment horizontal="left" vertical="center"/>
    </xf>
    <xf numFmtId="49" fontId="8" fillId="10" borderId="2" xfId="0" applyNumberFormat="1" applyFont="1" applyFill="1" applyBorder="1" applyAlignment="1">
      <alignment horizontal="left" vertical="center"/>
    </xf>
    <xf numFmtId="49" fontId="8" fillId="10" borderId="17" xfId="0" applyNumberFormat="1" applyFont="1" applyFill="1" applyBorder="1" applyAlignment="1">
      <alignment horizontal="left" vertical="center"/>
    </xf>
    <xf numFmtId="164" fontId="8" fillId="0" borderId="10" xfId="1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 wrapText="1"/>
    </xf>
    <xf numFmtId="164" fontId="8" fillId="10" borderId="10" xfId="1" applyNumberFormat="1" applyFont="1" applyFill="1" applyBorder="1" applyAlignment="1">
      <alignment horizontal="left" vertical="center"/>
    </xf>
    <xf numFmtId="49" fontId="8" fillId="10" borderId="0" xfId="0" applyNumberFormat="1" applyFont="1" applyFill="1" applyBorder="1" applyAlignment="1">
      <alignment horizontal="left" vertical="center" wrapText="1"/>
    </xf>
    <xf numFmtId="49" fontId="8" fillId="10" borderId="4" xfId="0" applyNumberFormat="1" applyFont="1" applyFill="1" applyBorder="1" applyAlignment="1">
      <alignment horizontal="left" vertical="center" wrapText="1"/>
    </xf>
    <xf numFmtId="0" fontId="7" fillId="10" borderId="12" xfId="0" applyFont="1" applyFill="1" applyBorder="1" applyAlignment="1">
      <alignment horizontal="left"/>
    </xf>
    <xf numFmtId="49" fontId="9" fillId="10" borderId="2" xfId="0" applyNumberFormat="1" applyFont="1" applyFill="1" applyBorder="1" applyAlignment="1">
      <alignment horizontal="left" vertical="center"/>
    </xf>
    <xf numFmtId="49" fontId="9" fillId="10" borderId="17" xfId="0" applyNumberFormat="1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9" fillId="0" borderId="4" xfId="0" applyNumberFormat="1" applyFont="1" applyBorder="1" applyAlignment="1">
      <alignment horizontal="left" vertical="center"/>
    </xf>
    <xf numFmtId="0" fontId="7" fillId="10" borderId="10" xfId="0" applyFont="1" applyFill="1" applyBorder="1" applyAlignment="1">
      <alignment horizontal="left"/>
    </xf>
    <xf numFmtId="49" fontId="9" fillId="10" borderId="0" xfId="0" applyNumberFormat="1" applyFont="1" applyFill="1" applyBorder="1" applyAlignment="1">
      <alignment horizontal="left" vertical="center"/>
    </xf>
    <xf numFmtId="49" fontId="9" fillId="10" borderId="4" xfId="0" applyNumberFormat="1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49" fontId="8" fillId="10" borderId="18" xfId="0" applyNumberFormat="1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164" fontId="0" fillId="10" borderId="0" xfId="1" applyNumberFormat="1" applyFont="1" applyFill="1" applyAlignment="1">
      <alignment horizontal="right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3" fontId="12" fillId="0" borderId="0" xfId="0" applyNumberFormat="1" applyFont="1"/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0" fillId="0" borderId="21" xfId="0" applyBorder="1"/>
    <xf numFmtId="0" fontId="0" fillId="0" borderId="21" xfId="0" applyBorder="1" applyAlignment="1">
      <alignment horizontal="right"/>
    </xf>
    <xf numFmtId="3" fontId="0" fillId="0" borderId="21" xfId="0" applyNumberFormat="1" applyBorder="1"/>
    <xf numFmtId="0" fontId="0" fillId="0" borderId="22" xfId="0" applyBorder="1"/>
    <xf numFmtId="0" fontId="0" fillId="0" borderId="22" xfId="0" applyBorder="1" applyAlignment="1">
      <alignment horizontal="right"/>
    </xf>
    <xf numFmtId="3" fontId="0" fillId="0" borderId="22" xfId="0" applyNumberFormat="1" applyBorder="1"/>
    <xf numFmtId="0" fontId="5" fillId="0" borderId="0" xfId="0" applyFont="1" applyAlignment="1">
      <alignment horizontal="center"/>
    </xf>
    <xf numFmtId="0" fontId="13" fillId="0" borderId="0" xfId="0" applyFont="1"/>
    <xf numFmtId="0" fontId="1" fillId="9" borderId="3" xfId="0" applyFont="1" applyFill="1" applyBorder="1"/>
    <xf numFmtId="49" fontId="1" fillId="9" borderId="2" xfId="0" applyNumberFormat="1" applyFont="1" applyFill="1" applyBorder="1"/>
    <xf numFmtId="49" fontId="0" fillId="10" borderId="2" xfId="0" applyNumberFormat="1" applyFont="1" applyFill="1" applyBorder="1"/>
    <xf numFmtId="49" fontId="0" fillId="10" borderId="2" xfId="0" applyNumberFormat="1" applyFont="1" applyFill="1" applyBorder="1" applyAlignment="1">
      <alignment horizontal="right"/>
    </xf>
    <xf numFmtId="49" fontId="0" fillId="0" borderId="0" xfId="0" applyNumberFormat="1" applyFont="1" applyBorder="1"/>
    <xf numFmtId="49" fontId="0" fillId="0" borderId="0" xfId="0" applyNumberFormat="1" applyFont="1" applyBorder="1" applyAlignment="1">
      <alignment horizontal="right"/>
    </xf>
    <xf numFmtId="49" fontId="0" fillId="10" borderId="0" xfId="0" applyNumberFormat="1" applyFont="1" applyFill="1" applyBorder="1"/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15" xfId="0" applyFont="1" applyBorder="1"/>
    <xf numFmtId="49" fontId="0" fillId="0" borderId="15" xfId="0" applyNumberFormat="1" applyFont="1" applyBorder="1"/>
    <xf numFmtId="0" fontId="0" fillId="0" borderId="15" xfId="0" applyFont="1" applyBorder="1" applyAlignment="1">
      <alignment horizontal="right"/>
    </xf>
    <xf numFmtId="49" fontId="0" fillId="0" borderId="15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10" borderId="15" xfId="0" applyFont="1" applyFill="1" applyBorder="1"/>
    <xf numFmtId="49" fontId="0" fillId="10" borderId="15" xfId="0" applyNumberFormat="1" applyFont="1" applyFill="1" applyBorder="1"/>
    <xf numFmtId="0" fontId="0" fillId="10" borderId="15" xfId="0" applyFont="1" applyFill="1" applyBorder="1" applyAlignment="1">
      <alignment horizontal="right"/>
    </xf>
    <xf numFmtId="49" fontId="0" fillId="10" borderId="15" xfId="0" applyNumberFormat="1" applyFont="1" applyFill="1" applyBorder="1" applyAlignment="1">
      <alignment horizontal="right"/>
    </xf>
    <xf numFmtId="49" fontId="0" fillId="10" borderId="9" xfId="0" applyNumberFormat="1" applyFont="1" applyFill="1" applyBorder="1"/>
    <xf numFmtId="0" fontId="0" fillId="10" borderId="9" xfId="0" applyFont="1" applyFill="1" applyBorder="1"/>
    <xf numFmtId="0" fontId="0" fillId="10" borderId="9" xfId="0" applyFont="1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49" fontId="14" fillId="0" borderId="0" xfId="0" applyNumberFormat="1" applyFont="1"/>
    <xf numFmtId="49" fontId="1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5" fillId="10" borderId="2" xfId="0" applyNumberFormat="1" applyFont="1" applyFill="1" applyBorder="1" applyAlignment="1">
      <alignment horizontal="center"/>
    </xf>
    <xf numFmtId="49" fontId="6" fillId="10" borderId="2" xfId="0" applyNumberFormat="1" applyFont="1" applyFill="1" applyBorder="1" applyAlignment="1">
      <alignment horizontal="center"/>
    </xf>
    <xf numFmtId="49" fontId="14" fillId="10" borderId="2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10" borderId="0" xfId="0" applyNumberFormat="1" applyFont="1" applyFill="1"/>
    <xf numFmtId="49" fontId="15" fillId="10" borderId="0" xfId="0" applyNumberFormat="1" applyFont="1" applyFill="1" applyAlignment="1">
      <alignment horizontal="center"/>
    </xf>
    <xf numFmtId="49" fontId="6" fillId="10" borderId="0" xfId="0" applyNumberFormat="1" applyFont="1" applyFill="1" applyAlignment="1">
      <alignment horizontal="center"/>
    </xf>
    <xf numFmtId="49" fontId="14" fillId="10" borderId="0" xfId="0" applyNumberFormat="1" applyFont="1" applyFill="1" applyAlignment="1">
      <alignment horizontal="center"/>
    </xf>
    <xf numFmtId="49" fontId="0" fillId="0" borderId="1" xfId="0" applyNumberFormat="1" applyFont="1" applyBorder="1"/>
    <xf numFmtId="49" fontId="0" fillId="10" borderId="2" xfId="0" applyNumberFormat="1" applyFont="1" applyFill="1" applyBorder="1" applyAlignment="1"/>
    <xf numFmtId="49" fontId="0" fillId="0" borderId="0" xfId="0" applyNumberFormat="1" applyFont="1" applyAlignment="1"/>
    <xf numFmtId="49" fontId="0" fillId="10" borderId="0" xfId="0" applyNumberFormat="1" applyFont="1" applyFill="1" applyAlignment="1"/>
    <xf numFmtId="49" fontId="0" fillId="0" borderId="1" xfId="0" applyNumberFormat="1" applyFont="1" applyBorder="1" applyAlignment="1"/>
    <xf numFmtId="49" fontId="5" fillId="10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0" fillId="10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10" borderId="0" xfId="0" applyFont="1" applyFill="1" applyAlignment="1">
      <alignment horizontal="left" indent="1"/>
    </xf>
    <xf numFmtId="0" fontId="1" fillId="14" borderId="14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/>
    </xf>
    <xf numFmtId="164" fontId="8" fillId="0" borderId="5" xfId="1" applyNumberFormat="1" applyFont="1" applyBorder="1" applyAlignment="1">
      <alignment horizontal="center"/>
    </xf>
    <xf numFmtId="164" fontId="8" fillId="0" borderId="20" xfId="1" applyNumberFormat="1" applyFont="1" applyBorder="1" applyAlignment="1">
      <alignment horizontal="center"/>
    </xf>
    <xf numFmtId="164" fontId="8" fillId="0" borderId="10" xfId="1" applyNumberFormat="1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164" fontId="8" fillId="10" borderId="4" xfId="1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1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10" borderId="15" xfId="0" applyFont="1" applyFill="1" applyBorder="1" applyAlignment="1">
      <alignment horizontal="left" wrapText="1"/>
    </xf>
    <xf numFmtId="0" fontId="0" fillId="10" borderId="0" xfId="0" applyFont="1" applyFill="1" applyBorder="1" applyAlignment="1">
      <alignment horizontal="left" wrapText="1"/>
    </xf>
    <xf numFmtId="0" fontId="0" fillId="10" borderId="9" xfId="0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49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5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_-* #,##0_-;\-* #,##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2" defaultPivotStyle="PivotStyleLight16"/>
  <colors>
    <mruColors>
      <color rgb="FFA50021"/>
      <color rgb="FFD2906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FD978CB-C6A7-44C9-8CE5-8DD1BB4A23BA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1F0F1C92-D9C1-418D-AD85-90BC580CF161}">
      <dgm:prSet phldrT="[Texto]"/>
      <dgm:spPr/>
      <dgm:t>
        <a:bodyPr/>
        <a:lstStyle/>
        <a:p>
          <a:r>
            <a:rPr lang="es-AR"/>
            <a:t>R-A</a:t>
          </a:r>
        </a:p>
      </dgm:t>
    </dgm:pt>
    <dgm:pt modelId="{6F70C711-1B1E-4C08-8FC3-79A67B95C705}" type="parTrans" cxnId="{F4D993B1-CF66-4765-A746-70A814FB913A}">
      <dgm:prSet/>
      <dgm:spPr/>
      <dgm:t>
        <a:bodyPr/>
        <a:lstStyle/>
        <a:p>
          <a:endParaRPr lang="es-AR"/>
        </a:p>
      </dgm:t>
    </dgm:pt>
    <dgm:pt modelId="{11A3130D-C4D8-44CC-ADEB-B496B30CF421}" type="sibTrans" cxnId="{F4D993B1-CF66-4765-A746-70A814FB913A}">
      <dgm:prSet/>
      <dgm:spPr/>
      <dgm:t>
        <a:bodyPr/>
        <a:lstStyle/>
        <a:p>
          <a:endParaRPr lang="es-AR"/>
        </a:p>
      </dgm:t>
    </dgm:pt>
    <dgm:pt modelId="{7B95058A-0D80-4630-AFF7-48D3C26B96CE}">
      <dgm:prSet phldrT="[Texto]"/>
      <dgm:spPr/>
      <dgm:t>
        <a:bodyPr/>
        <a:lstStyle/>
        <a:p>
          <a:r>
            <a:rPr lang="es-AR"/>
            <a:t>10.0.0.0/30</a:t>
          </a:r>
        </a:p>
      </dgm:t>
    </dgm:pt>
    <dgm:pt modelId="{DCF4F675-5D7F-4D3A-A002-73C44B620E38}" type="parTrans" cxnId="{0EA59A7E-B0DD-45D6-B821-B858DC9C0B01}">
      <dgm:prSet/>
      <dgm:spPr/>
      <dgm:t>
        <a:bodyPr/>
        <a:lstStyle/>
        <a:p>
          <a:endParaRPr lang="es-AR"/>
        </a:p>
      </dgm:t>
    </dgm:pt>
    <dgm:pt modelId="{A92EE153-F5A8-4F25-A85C-A3635AFF538C}" type="sibTrans" cxnId="{0EA59A7E-B0DD-45D6-B821-B858DC9C0B01}">
      <dgm:prSet/>
      <dgm:spPr/>
      <dgm:t>
        <a:bodyPr/>
        <a:lstStyle/>
        <a:p>
          <a:endParaRPr lang="es-AR"/>
        </a:p>
      </dgm:t>
    </dgm:pt>
    <dgm:pt modelId="{810377E8-E327-424F-B829-9847447407E7}">
      <dgm:prSet phldrT="[Texto]"/>
      <dgm:spPr/>
      <dgm:t>
        <a:bodyPr/>
        <a:lstStyle/>
        <a:p>
          <a:r>
            <a:rPr lang="es-AR"/>
            <a:t>186.25.54.28/30</a:t>
          </a:r>
        </a:p>
      </dgm:t>
    </dgm:pt>
    <dgm:pt modelId="{4B58353F-1CA5-4380-8D25-9F4436808F88}" type="parTrans" cxnId="{BE4CE6EE-3C50-462D-BF4A-7A428AEB55C4}">
      <dgm:prSet/>
      <dgm:spPr/>
      <dgm:t>
        <a:bodyPr/>
        <a:lstStyle/>
        <a:p>
          <a:endParaRPr lang="es-AR"/>
        </a:p>
      </dgm:t>
    </dgm:pt>
    <dgm:pt modelId="{4DBDC765-0FAD-4B42-903C-7E2BD637C1B0}" type="sibTrans" cxnId="{BE4CE6EE-3C50-462D-BF4A-7A428AEB55C4}">
      <dgm:prSet/>
      <dgm:spPr/>
      <dgm:t>
        <a:bodyPr/>
        <a:lstStyle/>
        <a:p>
          <a:endParaRPr lang="es-AR"/>
        </a:p>
      </dgm:t>
    </dgm:pt>
    <dgm:pt modelId="{F2800FFE-4555-4CE3-AAC4-3BBD00D70150}">
      <dgm:prSet phldrT="[Texto]"/>
      <dgm:spPr/>
      <dgm:t>
        <a:bodyPr/>
        <a:lstStyle/>
        <a:p>
          <a:r>
            <a:rPr lang="es-AR"/>
            <a:t>R-B</a:t>
          </a:r>
        </a:p>
      </dgm:t>
    </dgm:pt>
    <dgm:pt modelId="{C79405EA-0C5E-48AF-9969-A2158035EC24}" type="parTrans" cxnId="{3EA8C510-6961-4A98-AC10-649C6EB9CB90}">
      <dgm:prSet/>
      <dgm:spPr/>
      <dgm:t>
        <a:bodyPr/>
        <a:lstStyle/>
        <a:p>
          <a:endParaRPr lang="es-AR"/>
        </a:p>
      </dgm:t>
    </dgm:pt>
    <dgm:pt modelId="{455A4725-FA85-441D-8AF0-AA3561BD9277}" type="sibTrans" cxnId="{3EA8C510-6961-4A98-AC10-649C6EB9CB90}">
      <dgm:prSet/>
      <dgm:spPr/>
      <dgm:t>
        <a:bodyPr/>
        <a:lstStyle/>
        <a:p>
          <a:endParaRPr lang="es-AR"/>
        </a:p>
      </dgm:t>
    </dgm:pt>
    <dgm:pt modelId="{DD3095FC-7FC5-410F-AD0D-ECC6246AFD95}">
      <dgm:prSet phldrT="[Texto]"/>
      <dgm:spPr/>
      <dgm:t>
        <a:bodyPr/>
        <a:lstStyle/>
        <a:p>
          <a:r>
            <a:rPr lang="es-AR"/>
            <a:t>192.168.0.0/24</a:t>
          </a:r>
        </a:p>
      </dgm:t>
    </dgm:pt>
    <dgm:pt modelId="{3F0BB93B-89AB-4754-B350-5D827B9C0B13}" type="parTrans" cxnId="{451B125F-C1D6-4966-87E0-2CC4B4B4015B}">
      <dgm:prSet/>
      <dgm:spPr/>
      <dgm:t>
        <a:bodyPr/>
        <a:lstStyle/>
        <a:p>
          <a:endParaRPr lang="es-AR"/>
        </a:p>
      </dgm:t>
    </dgm:pt>
    <dgm:pt modelId="{17664249-DA9A-491D-881A-42D21A8BE5A4}" type="sibTrans" cxnId="{451B125F-C1D6-4966-87E0-2CC4B4B4015B}">
      <dgm:prSet/>
      <dgm:spPr/>
      <dgm:t>
        <a:bodyPr/>
        <a:lstStyle/>
        <a:p>
          <a:endParaRPr lang="es-AR"/>
        </a:p>
      </dgm:t>
    </dgm:pt>
    <dgm:pt modelId="{6CDC1D6E-EEDC-4B6C-B466-22B8FE3B86D5}">
      <dgm:prSet phldrT="[Texto]"/>
      <dgm:spPr/>
      <dgm:t>
        <a:bodyPr/>
        <a:lstStyle/>
        <a:p>
          <a:r>
            <a:rPr lang="es-AR"/>
            <a:t>192.168.1.0/24</a:t>
          </a:r>
        </a:p>
      </dgm:t>
    </dgm:pt>
    <dgm:pt modelId="{612B4D8C-8BFF-4802-A29F-F8FC366FCB5B}" type="parTrans" cxnId="{87E5980B-3396-4B82-972F-1DFE89BFB47D}">
      <dgm:prSet/>
      <dgm:spPr/>
      <dgm:t>
        <a:bodyPr/>
        <a:lstStyle/>
        <a:p>
          <a:endParaRPr lang="es-AR"/>
        </a:p>
      </dgm:t>
    </dgm:pt>
    <dgm:pt modelId="{6EE4950F-A93E-4578-857E-BB51120FC218}" type="sibTrans" cxnId="{87E5980B-3396-4B82-972F-1DFE89BFB47D}">
      <dgm:prSet/>
      <dgm:spPr/>
      <dgm:t>
        <a:bodyPr/>
        <a:lstStyle/>
        <a:p>
          <a:endParaRPr lang="es-AR"/>
        </a:p>
      </dgm:t>
    </dgm:pt>
    <dgm:pt modelId="{7C12C6AD-121A-40F0-B061-6586933E810A}">
      <dgm:prSet phldrT="[Texto]"/>
      <dgm:spPr/>
      <dgm:t>
        <a:bodyPr/>
        <a:lstStyle/>
        <a:p>
          <a:r>
            <a:rPr lang="es-AR"/>
            <a:t>192.168.2.0/24</a:t>
          </a:r>
        </a:p>
      </dgm:t>
    </dgm:pt>
    <dgm:pt modelId="{E70D65B1-B7D5-4F2E-B641-53B0460518F0}" type="parTrans" cxnId="{6B2F2DAA-8758-4E16-9A51-33A4097D92D7}">
      <dgm:prSet/>
      <dgm:spPr/>
      <dgm:t>
        <a:bodyPr/>
        <a:lstStyle/>
        <a:p>
          <a:endParaRPr lang="es-AR"/>
        </a:p>
      </dgm:t>
    </dgm:pt>
    <dgm:pt modelId="{FF7D9F95-4220-4513-BD9B-22DA002F2835}" type="sibTrans" cxnId="{6B2F2DAA-8758-4E16-9A51-33A4097D92D7}">
      <dgm:prSet/>
      <dgm:spPr/>
      <dgm:t>
        <a:bodyPr/>
        <a:lstStyle/>
        <a:p>
          <a:endParaRPr lang="es-AR"/>
        </a:p>
      </dgm:t>
    </dgm:pt>
    <dgm:pt modelId="{EFBFADEE-18CA-473C-B6F3-D8F90709332E}">
      <dgm:prSet phldrT="[Texto]"/>
      <dgm:spPr/>
      <dgm:t>
        <a:bodyPr/>
        <a:lstStyle/>
        <a:p>
          <a:r>
            <a:rPr lang="es-AR"/>
            <a:t>192.168.3.0/24</a:t>
          </a:r>
        </a:p>
      </dgm:t>
    </dgm:pt>
    <dgm:pt modelId="{1F8FCB18-4A8A-49E2-BCC1-853B052CF05D}" type="parTrans" cxnId="{A5B9DA02-01CD-4B36-B074-F7AF42245853}">
      <dgm:prSet/>
      <dgm:spPr/>
      <dgm:t>
        <a:bodyPr/>
        <a:lstStyle/>
        <a:p>
          <a:endParaRPr lang="es-AR"/>
        </a:p>
      </dgm:t>
    </dgm:pt>
    <dgm:pt modelId="{DCE093C8-C4ED-4D40-AC35-03BA82BB081C}" type="sibTrans" cxnId="{A5B9DA02-01CD-4B36-B074-F7AF42245853}">
      <dgm:prSet/>
      <dgm:spPr/>
      <dgm:t>
        <a:bodyPr/>
        <a:lstStyle/>
        <a:p>
          <a:endParaRPr lang="es-AR"/>
        </a:p>
      </dgm:t>
    </dgm:pt>
    <dgm:pt modelId="{435E53A2-CC59-4919-81E6-9C8E884A829E}" type="pres">
      <dgm:prSet presAssocID="{AFD978CB-C6A7-44C9-8CE5-8DD1BB4A23BA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EAF8117F-D94A-4160-A20F-A45643372A84}" type="pres">
      <dgm:prSet presAssocID="{810377E8-E327-424F-B829-9847447407E7}" presName="hierRoot1" presStyleCnt="0">
        <dgm:presLayoutVars>
          <dgm:hierBranch val="init"/>
        </dgm:presLayoutVars>
      </dgm:prSet>
      <dgm:spPr/>
    </dgm:pt>
    <dgm:pt modelId="{C3D7705F-2133-4130-86B8-7DE4633A82BE}" type="pres">
      <dgm:prSet presAssocID="{810377E8-E327-424F-B829-9847447407E7}" presName="rootComposite1" presStyleCnt="0"/>
      <dgm:spPr/>
    </dgm:pt>
    <dgm:pt modelId="{7CEF3228-CA00-4ADD-8FC3-FA1B10400F1B}" type="pres">
      <dgm:prSet presAssocID="{810377E8-E327-424F-B829-9847447407E7}" presName="rootText1" presStyleLbl="node0" presStyleIdx="0" presStyleCnt="1">
        <dgm:presLayoutVars>
          <dgm:chPref val="3"/>
        </dgm:presLayoutVars>
      </dgm:prSet>
      <dgm:spPr/>
    </dgm:pt>
    <dgm:pt modelId="{6C6E4CB4-59AE-49B7-8D3D-DD357B2086DD}" type="pres">
      <dgm:prSet presAssocID="{810377E8-E327-424F-B829-9847447407E7}" presName="rootConnector1" presStyleLbl="node1" presStyleIdx="0" presStyleCnt="0"/>
      <dgm:spPr/>
    </dgm:pt>
    <dgm:pt modelId="{85BAB6AC-885A-4B17-ACD3-6225CCA9F3E8}" type="pres">
      <dgm:prSet presAssocID="{810377E8-E327-424F-B829-9847447407E7}" presName="hierChild2" presStyleCnt="0"/>
      <dgm:spPr/>
    </dgm:pt>
    <dgm:pt modelId="{F64FC35B-6EC6-4410-B56B-261CD6D10EA5}" type="pres">
      <dgm:prSet presAssocID="{6F70C711-1B1E-4C08-8FC3-79A67B95C705}" presName="Name64" presStyleLbl="parChTrans1D2" presStyleIdx="0" presStyleCnt="1"/>
      <dgm:spPr/>
    </dgm:pt>
    <dgm:pt modelId="{47CF68D2-74CA-4399-B581-78200F244FDF}" type="pres">
      <dgm:prSet presAssocID="{1F0F1C92-D9C1-418D-AD85-90BC580CF161}" presName="hierRoot2" presStyleCnt="0">
        <dgm:presLayoutVars>
          <dgm:hierBranch val="init"/>
        </dgm:presLayoutVars>
      </dgm:prSet>
      <dgm:spPr/>
    </dgm:pt>
    <dgm:pt modelId="{C43E5FF1-E5B8-4A04-9998-EA0E16933D49}" type="pres">
      <dgm:prSet presAssocID="{1F0F1C92-D9C1-418D-AD85-90BC580CF161}" presName="rootComposite" presStyleCnt="0"/>
      <dgm:spPr/>
    </dgm:pt>
    <dgm:pt modelId="{F0031F58-C3EF-4FE5-9CA2-259F62269C2D}" type="pres">
      <dgm:prSet presAssocID="{1F0F1C92-D9C1-418D-AD85-90BC580CF161}" presName="rootText" presStyleLbl="node2" presStyleIdx="0" presStyleCnt="1" custScaleX="64070" custScaleY="210064" custLinFactNeighborX="-831">
        <dgm:presLayoutVars>
          <dgm:chPref val="3"/>
        </dgm:presLayoutVars>
      </dgm:prSet>
      <dgm:spPr>
        <a:prstGeom prst="ellipse">
          <a:avLst/>
        </a:prstGeom>
      </dgm:spPr>
    </dgm:pt>
    <dgm:pt modelId="{71B1AA40-F20A-4085-AA96-EDEE0F06F155}" type="pres">
      <dgm:prSet presAssocID="{1F0F1C92-D9C1-418D-AD85-90BC580CF161}" presName="rootConnector" presStyleLbl="node2" presStyleIdx="0" presStyleCnt="1"/>
      <dgm:spPr/>
    </dgm:pt>
    <dgm:pt modelId="{C221D721-8352-4A1E-9AD5-2CB1B9C34232}" type="pres">
      <dgm:prSet presAssocID="{1F0F1C92-D9C1-418D-AD85-90BC580CF161}" presName="hierChild4" presStyleCnt="0"/>
      <dgm:spPr/>
    </dgm:pt>
    <dgm:pt modelId="{509697E0-CBAA-4D50-A08D-4C0323FAD021}" type="pres">
      <dgm:prSet presAssocID="{DCF4F675-5D7F-4D3A-A002-73C44B620E38}" presName="Name64" presStyleLbl="parChTrans1D3" presStyleIdx="0" presStyleCnt="1"/>
      <dgm:spPr/>
    </dgm:pt>
    <dgm:pt modelId="{39332E32-C7D5-45F9-AC8F-D5D8D826AB3E}" type="pres">
      <dgm:prSet presAssocID="{7B95058A-0D80-4630-AFF7-48D3C26B96CE}" presName="hierRoot2" presStyleCnt="0">
        <dgm:presLayoutVars>
          <dgm:hierBranch val="init"/>
        </dgm:presLayoutVars>
      </dgm:prSet>
      <dgm:spPr/>
    </dgm:pt>
    <dgm:pt modelId="{A6A5C72A-69CD-43CD-A2AD-91C53108E3EC}" type="pres">
      <dgm:prSet presAssocID="{7B95058A-0D80-4630-AFF7-48D3C26B96CE}" presName="rootComposite" presStyleCnt="0"/>
      <dgm:spPr/>
    </dgm:pt>
    <dgm:pt modelId="{0A4D0610-D733-4901-9EDE-3CFD8851320E}" type="pres">
      <dgm:prSet presAssocID="{7B95058A-0D80-4630-AFF7-48D3C26B96CE}" presName="rootText" presStyleLbl="node3" presStyleIdx="0" presStyleCnt="1" custLinFactNeighborX="-4986">
        <dgm:presLayoutVars>
          <dgm:chPref val="3"/>
        </dgm:presLayoutVars>
      </dgm:prSet>
      <dgm:spPr/>
    </dgm:pt>
    <dgm:pt modelId="{AC4D0C46-8CF7-419A-BB07-18269B6825D5}" type="pres">
      <dgm:prSet presAssocID="{7B95058A-0D80-4630-AFF7-48D3C26B96CE}" presName="rootConnector" presStyleLbl="node3" presStyleIdx="0" presStyleCnt="1"/>
      <dgm:spPr/>
    </dgm:pt>
    <dgm:pt modelId="{9E3363F4-DF16-4D9B-BA6F-C19DC9E34933}" type="pres">
      <dgm:prSet presAssocID="{7B95058A-0D80-4630-AFF7-48D3C26B96CE}" presName="hierChild4" presStyleCnt="0"/>
      <dgm:spPr/>
    </dgm:pt>
    <dgm:pt modelId="{B78C851D-D9D1-4E0C-A135-A8E45658115C}" type="pres">
      <dgm:prSet presAssocID="{C79405EA-0C5E-48AF-9969-A2158035EC24}" presName="Name64" presStyleLbl="parChTrans1D4" presStyleIdx="0" presStyleCnt="5"/>
      <dgm:spPr/>
    </dgm:pt>
    <dgm:pt modelId="{B55EDBD4-74DA-42B1-9BC7-4ABD3CA74E59}" type="pres">
      <dgm:prSet presAssocID="{F2800FFE-4555-4CE3-AAC4-3BBD00D70150}" presName="hierRoot2" presStyleCnt="0">
        <dgm:presLayoutVars>
          <dgm:hierBranch val="init"/>
        </dgm:presLayoutVars>
      </dgm:prSet>
      <dgm:spPr/>
    </dgm:pt>
    <dgm:pt modelId="{6FD39500-73F8-44E7-8936-B6B2543B8AD6}" type="pres">
      <dgm:prSet presAssocID="{F2800FFE-4555-4CE3-AAC4-3BBD00D70150}" presName="rootComposite" presStyleCnt="0"/>
      <dgm:spPr/>
    </dgm:pt>
    <dgm:pt modelId="{14A42A52-0C40-47A4-928E-3C72C1AA182E}" type="pres">
      <dgm:prSet presAssocID="{F2800FFE-4555-4CE3-AAC4-3BBD00D70150}" presName="rootText" presStyleLbl="node4" presStyleIdx="0" presStyleCnt="5" custScaleX="63909" custScaleY="209536" custLinFactNeighborX="-11213">
        <dgm:presLayoutVars>
          <dgm:chPref val="3"/>
        </dgm:presLayoutVars>
      </dgm:prSet>
      <dgm:spPr>
        <a:prstGeom prst="flowChartConnector">
          <a:avLst/>
        </a:prstGeom>
      </dgm:spPr>
    </dgm:pt>
    <dgm:pt modelId="{E84CB02D-5F6C-419B-8E5B-3268D0D7314F}" type="pres">
      <dgm:prSet presAssocID="{F2800FFE-4555-4CE3-AAC4-3BBD00D70150}" presName="rootConnector" presStyleLbl="node4" presStyleIdx="0" presStyleCnt="5"/>
      <dgm:spPr/>
    </dgm:pt>
    <dgm:pt modelId="{5E2D1A5D-C690-4FA9-98BE-81C54F7B4452}" type="pres">
      <dgm:prSet presAssocID="{F2800FFE-4555-4CE3-AAC4-3BBD00D70150}" presName="hierChild4" presStyleCnt="0"/>
      <dgm:spPr/>
    </dgm:pt>
    <dgm:pt modelId="{E9AE05DD-DB5A-40A2-BD60-DA8DCFB8AF87}" type="pres">
      <dgm:prSet presAssocID="{3F0BB93B-89AB-4754-B350-5D827B9C0B13}" presName="Name64" presStyleLbl="parChTrans1D4" presStyleIdx="1" presStyleCnt="5"/>
      <dgm:spPr/>
    </dgm:pt>
    <dgm:pt modelId="{D6276502-74DF-407D-AA49-4783D5E26D69}" type="pres">
      <dgm:prSet presAssocID="{DD3095FC-7FC5-410F-AD0D-ECC6246AFD95}" presName="hierRoot2" presStyleCnt="0">
        <dgm:presLayoutVars>
          <dgm:hierBranch val="init"/>
        </dgm:presLayoutVars>
      </dgm:prSet>
      <dgm:spPr/>
    </dgm:pt>
    <dgm:pt modelId="{7E7DF654-42C7-4797-B3BE-4BB1646C9082}" type="pres">
      <dgm:prSet presAssocID="{DD3095FC-7FC5-410F-AD0D-ECC6246AFD95}" presName="rootComposite" presStyleCnt="0"/>
      <dgm:spPr/>
    </dgm:pt>
    <dgm:pt modelId="{ED39B4D4-C882-4F96-8813-186B1B392815}" type="pres">
      <dgm:prSet presAssocID="{DD3095FC-7FC5-410F-AD0D-ECC6246AFD95}" presName="rootText" presStyleLbl="node4" presStyleIdx="1" presStyleCnt="5" custLinFactNeighborX="17885">
        <dgm:presLayoutVars>
          <dgm:chPref val="3"/>
        </dgm:presLayoutVars>
      </dgm:prSet>
      <dgm:spPr/>
    </dgm:pt>
    <dgm:pt modelId="{43C15C4C-DC27-42FC-A6DA-5BA30B917DFA}" type="pres">
      <dgm:prSet presAssocID="{DD3095FC-7FC5-410F-AD0D-ECC6246AFD95}" presName="rootConnector" presStyleLbl="node4" presStyleIdx="1" presStyleCnt="5"/>
      <dgm:spPr/>
    </dgm:pt>
    <dgm:pt modelId="{6FD59EB4-061B-4466-A942-3288138C08AD}" type="pres">
      <dgm:prSet presAssocID="{DD3095FC-7FC5-410F-AD0D-ECC6246AFD95}" presName="hierChild4" presStyleCnt="0"/>
      <dgm:spPr/>
    </dgm:pt>
    <dgm:pt modelId="{F7446145-70AF-4676-9F6B-2620DC7D6D78}" type="pres">
      <dgm:prSet presAssocID="{DD3095FC-7FC5-410F-AD0D-ECC6246AFD95}" presName="hierChild5" presStyleCnt="0"/>
      <dgm:spPr/>
    </dgm:pt>
    <dgm:pt modelId="{76160F9D-ED3E-4F7F-93AD-E0A3BD129D18}" type="pres">
      <dgm:prSet presAssocID="{612B4D8C-8BFF-4802-A29F-F8FC366FCB5B}" presName="Name64" presStyleLbl="parChTrans1D4" presStyleIdx="2" presStyleCnt="5"/>
      <dgm:spPr/>
    </dgm:pt>
    <dgm:pt modelId="{5F3FE194-BCDD-4DD2-8255-8012DF30847E}" type="pres">
      <dgm:prSet presAssocID="{6CDC1D6E-EEDC-4B6C-B466-22B8FE3B86D5}" presName="hierRoot2" presStyleCnt="0">
        <dgm:presLayoutVars>
          <dgm:hierBranch val="init"/>
        </dgm:presLayoutVars>
      </dgm:prSet>
      <dgm:spPr/>
    </dgm:pt>
    <dgm:pt modelId="{20604D4B-88A5-4112-87D2-F9F09FFAEAAD}" type="pres">
      <dgm:prSet presAssocID="{6CDC1D6E-EEDC-4B6C-B466-22B8FE3B86D5}" presName="rootComposite" presStyleCnt="0"/>
      <dgm:spPr/>
    </dgm:pt>
    <dgm:pt modelId="{13D2BC7E-B9A8-430E-8574-A57A85597C80}" type="pres">
      <dgm:prSet presAssocID="{6CDC1D6E-EEDC-4B6C-B466-22B8FE3B86D5}" presName="rootText" presStyleLbl="node4" presStyleIdx="2" presStyleCnt="5" custLinFactNeighborX="17885">
        <dgm:presLayoutVars>
          <dgm:chPref val="3"/>
        </dgm:presLayoutVars>
      </dgm:prSet>
      <dgm:spPr/>
    </dgm:pt>
    <dgm:pt modelId="{ED2B01B0-D251-4D16-836F-0E62E2187B84}" type="pres">
      <dgm:prSet presAssocID="{6CDC1D6E-EEDC-4B6C-B466-22B8FE3B86D5}" presName="rootConnector" presStyleLbl="node4" presStyleIdx="2" presStyleCnt="5"/>
      <dgm:spPr/>
    </dgm:pt>
    <dgm:pt modelId="{6E0D7F63-2BBF-4C3E-90B2-1DBDE1D6F595}" type="pres">
      <dgm:prSet presAssocID="{6CDC1D6E-EEDC-4B6C-B466-22B8FE3B86D5}" presName="hierChild4" presStyleCnt="0"/>
      <dgm:spPr/>
    </dgm:pt>
    <dgm:pt modelId="{7B64A1D1-B198-4277-9FA1-52DC29B3FD86}" type="pres">
      <dgm:prSet presAssocID="{6CDC1D6E-EEDC-4B6C-B466-22B8FE3B86D5}" presName="hierChild5" presStyleCnt="0"/>
      <dgm:spPr/>
    </dgm:pt>
    <dgm:pt modelId="{762380C1-4BA6-445C-8295-D620CFFD5353}" type="pres">
      <dgm:prSet presAssocID="{E70D65B1-B7D5-4F2E-B641-53B0460518F0}" presName="Name64" presStyleLbl="parChTrans1D4" presStyleIdx="3" presStyleCnt="5"/>
      <dgm:spPr/>
    </dgm:pt>
    <dgm:pt modelId="{4B69BF6C-0D9E-4826-B31B-F224C666C2F7}" type="pres">
      <dgm:prSet presAssocID="{7C12C6AD-121A-40F0-B061-6586933E810A}" presName="hierRoot2" presStyleCnt="0">
        <dgm:presLayoutVars>
          <dgm:hierBranch val="init"/>
        </dgm:presLayoutVars>
      </dgm:prSet>
      <dgm:spPr/>
    </dgm:pt>
    <dgm:pt modelId="{77E60A9C-B854-4FF7-9B8D-7CADB6A7A267}" type="pres">
      <dgm:prSet presAssocID="{7C12C6AD-121A-40F0-B061-6586933E810A}" presName="rootComposite" presStyleCnt="0"/>
      <dgm:spPr/>
    </dgm:pt>
    <dgm:pt modelId="{B57558C7-CC91-4E8E-ADA7-69F72314096E}" type="pres">
      <dgm:prSet presAssocID="{7C12C6AD-121A-40F0-B061-6586933E810A}" presName="rootText" presStyleLbl="node4" presStyleIdx="3" presStyleCnt="5" custLinFactNeighborX="17885">
        <dgm:presLayoutVars>
          <dgm:chPref val="3"/>
        </dgm:presLayoutVars>
      </dgm:prSet>
      <dgm:spPr/>
    </dgm:pt>
    <dgm:pt modelId="{CEE31390-6844-4DA3-AA8F-8A80191E0C23}" type="pres">
      <dgm:prSet presAssocID="{7C12C6AD-121A-40F0-B061-6586933E810A}" presName="rootConnector" presStyleLbl="node4" presStyleIdx="3" presStyleCnt="5"/>
      <dgm:spPr/>
    </dgm:pt>
    <dgm:pt modelId="{90DEBC43-D15D-43DC-9E14-5B57BBBF9ED2}" type="pres">
      <dgm:prSet presAssocID="{7C12C6AD-121A-40F0-B061-6586933E810A}" presName="hierChild4" presStyleCnt="0"/>
      <dgm:spPr/>
    </dgm:pt>
    <dgm:pt modelId="{556EC806-22BF-49D6-8006-C4CD07E6591D}" type="pres">
      <dgm:prSet presAssocID="{7C12C6AD-121A-40F0-B061-6586933E810A}" presName="hierChild5" presStyleCnt="0"/>
      <dgm:spPr/>
    </dgm:pt>
    <dgm:pt modelId="{81441E73-0226-4D02-A2DB-67BD9BD052CA}" type="pres">
      <dgm:prSet presAssocID="{1F8FCB18-4A8A-49E2-BCC1-853B052CF05D}" presName="Name64" presStyleLbl="parChTrans1D4" presStyleIdx="4" presStyleCnt="5"/>
      <dgm:spPr/>
    </dgm:pt>
    <dgm:pt modelId="{974A910D-BF82-48DA-9A72-DD1AD52D1448}" type="pres">
      <dgm:prSet presAssocID="{EFBFADEE-18CA-473C-B6F3-D8F90709332E}" presName="hierRoot2" presStyleCnt="0">
        <dgm:presLayoutVars>
          <dgm:hierBranch val="init"/>
        </dgm:presLayoutVars>
      </dgm:prSet>
      <dgm:spPr/>
    </dgm:pt>
    <dgm:pt modelId="{98352235-5E44-45FB-8366-6E280A541367}" type="pres">
      <dgm:prSet presAssocID="{EFBFADEE-18CA-473C-B6F3-D8F90709332E}" presName="rootComposite" presStyleCnt="0"/>
      <dgm:spPr/>
    </dgm:pt>
    <dgm:pt modelId="{ED5BC5F9-93FD-4F76-B2B3-B0975F037838}" type="pres">
      <dgm:prSet presAssocID="{EFBFADEE-18CA-473C-B6F3-D8F90709332E}" presName="rootText" presStyleLbl="node4" presStyleIdx="4" presStyleCnt="5" custLinFactNeighborX="17885">
        <dgm:presLayoutVars>
          <dgm:chPref val="3"/>
        </dgm:presLayoutVars>
      </dgm:prSet>
      <dgm:spPr/>
    </dgm:pt>
    <dgm:pt modelId="{8B577E82-3931-4B4E-AFCF-316BE33C9624}" type="pres">
      <dgm:prSet presAssocID="{EFBFADEE-18CA-473C-B6F3-D8F90709332E}" presName="rootConnector" presStyleLbl="node4" presStyleIdx="4" presStyleCnt="5"/>
      <dgm:spPr/>
    </dgm:pt>
    <dgm:pt modelId="{A2B2309A-8538-4384-A0ED-573A639104B9}" type="pres">
      <dgm:prSet presAssocID="{EFBFADEE-18CA-473C-B6F3-D8F90709332E}" presName="hierChild4" presStyleCnt="0"/>
      <dgm:spPr/>
    </dgm:pt>
    <dgm:pt modelId="{33AD0DCF-209A-4806-B41E-4EFC117A658D}" type="pres">
      <dgm:prSet presAssocID="{EFBFADEE-18CA-473C-B6F3-D8F90709332E}" presName="hierChild5" presStyleCnt="0"/>
      <dgm:spPr/>
    </dgm:pt>
    <dgm:pt modelId="{814E55F2-C9D0-4E19-8BD1-FB5B6DD87639}" type="pres">
      <dgm:prSet presAssocID="{F2800FFE-4555-4CE3-AAC4-3BBD00D70150}" presName="hierChild5" presStyleCnt="0"/>
      <dgm:spPr/>
    </dgm:pt>
    <dgm:pt modelId="{68C27815-0DA4-4D45-933E-C2C85D6B8008}" type="pres">
      <dgm:prSet presAssocID="{7B95058A-0D80-4630-AFF7-48D3C26B96CE}" presName="hierChild5" presStyleCnt="0"/>
      <dgm:spPr/>
    </dgm:pt>
    <dgm:pt modelId="{4432B4B8-19AA-489B-B11C-E20D975EEAC3}" type="pres">
      <dgm:prSet presAssocID="{1F0F1C92-D9C1-418D-AD85-90BC580CF161}" presName="hierChild5" presStyleCnt="0"/>
      <dgm:spPr/>
    </dgm:pt>
    <dgm:pt modelId="{1BBA9C3C-D800-4ACF-AB6F-BE66532C519D}" type="pres">
      <dgm:prSet presAssocID="{810377E8-E327-424F-B829-9847447407E7}" presName="hierChild3" presStyleCnt="0"/>
      <dgm:spPr/>
    </dgm:pt>
  </dgm:ptLst>
  <dgm:cxnLst>
    <dgm:cxn modelId="{A5B9DA02-01CD-4B36-B074-F7AF42245853}" srcId="{F2800FFE-4555-4CE3-AAC4-3BBD00D70150}" destId="{EFBFADEE-18CA-473C-B6F3-D8F90709332E}" srcOrd="3" destOrd="0" parTransId="{1F8FCB18-4A8A-49E2-BCC1-853B052CF05D}" sibTransId="{DCE093C8-C4ED-4D40-AC35-03BA82BB081C}"/>
    <dgm:cxn modelId="{5EC4C703-A92A-4442-BC49-E9D6B0764B6D}" type="presOf" srcId="{7B95058A-0D80-4630-AFF7-48D3C26B96CE}" destId="{AC4D0C46-8CF7-419A-BB07-18269B6825D5}" srcOrd="1" destOrd="0" presId="urn:microsoft.com/office/officeart/2009/3/layout/HorizontalOrganizationChart"/>
    <dgm:cxn modelId="{87E5980B-3396-4B82-972F-1DFE89BFB47D}" srcId="{F2800FFE-4555-4CE3-AAC4-3BBD00D70150}" destId="{6CDC1D6E-EEDC-4B6C-B466-22B8FE3B86D5}" srcOrd="1" destOrd="0" parTransId="{612B4D8C-8BFF-4802-A29F-F8FC366FCB5B}" sibTransId="{6EE4950F-A93E-4578-857E-BB51120FC218}"/>
    <dgm:cxn modelId="{3EA8C510-6961-4A98-AC10-649C6EB9CB90}" srcId="{7B95058A-0D80-4630-AFF7-48D3C26B96CE}" destId="{F2800FFE-4555-4CE3-AAC4-3BBD00D70150}" srcOrd="0" destOrd="0" parTransId="{C79405EA-0C5E-48AF-9969-A2158035EC24}" sibTransId="{455A4725-FA85-441D-8AF0-AA3561BD9277}"/>
    <dgm:cxn modelId="{E5EB1511-A87B-4017-BD7E-4A46B3754C70}" type="presOf" srcId="{C79405EA-0C5E-48AF-9969-A2158035EC24}" destId="{B78C851D-D9D1-4E0C-A135-A8E45658115C}" srcOrd="0" destOrd="0" presId="urn:microsoft.com/office/officeart/2009/3/layout/HorizontalOrganizationChart"/>
    <dgm:cxn modelId="{A7483038-0447-4F56-9F7E-DDCC89F45DCF}" type="presOf" srcId="{DD3095FC-7FC5-410F-AD0D-ECC6246AFD95}" destId="{ED39B4D4-C882-4F96-8813-186B1B392815}" srcOrd="0" destOrd="0" presId="urn:microsoft.com/office/officeart/2009/3/layout/HorizontalOrganizationChart"/>
    <dgm:cxn modelId="{451B125F-C1D6-4966-87E0-2CC4B4B4015B}" srcId="{F2800FFE-4555-4CE3-AAC4-3BBD00D70150}" destId="{DD3095FC-7FC5-410F-AD0D-ECC6246AFD95}" srcOrd="0" destOrd="0" parTransId="{3F0BB93B-89AB-4754-B350-5D827B9C0B13}" sibTransId="{17664249-DA9A-491D-881A-42D21A8BE5A4}"/>
    <dgm:cxn modelId="{DAB91742-8769-46A2-962D-25AF202646D0}" type="presOf" srcId="{6F70C711-1B1E-4C08-8FC3-79A67B95C705}" destId="{F64FC35B-6EC6-4410-B56B-261CD6D10EA5}" srcOrd="0" destOrd="0" presId="urn:microsoft.com/office/officeart/2009/3/layout/HorizontalOrganizationChart"/>
    <dgm:cxn modelId="{51CBA465-9D13-450E-B642-E201BA4CDE5D}" type="presOf" srcId="{612B4D8C-8BFF-4802-A29F-F8FC366FCB5B}" destId="{76160F9D-ED3E-4F7F-93AD-E0A3BD129D18}" srcOrd="0" destOrd="0" presId="urn:microsoft.com/office/officeart/2009/3/layout/HorizontalOrganizationChart"/>
    <dgm:cxn modelId="{E6456D6B-4CB4-46EA-98C3-3C1C508994E7}" type="presOf" srcId="{7C12C6AD-121A-40F0-B061-6586933E810A}" destId="{B57558C7-CC91-4E8E-ADA7-69F72314096E}" srcOrd="0" destOrd="0" presId="urn:microsoft.com/office/officeart/2009/3/layout/HorizontalOrganizationChart"/>
    <dgm:cxn modelId="{C17DCE53-614D-44CC-BBB3-4AF5C3FA2D17}" type="presOf" srcId="{6CDC1D6E-EEDC-4B6C-B466-22B8FE3B86D5}" destId="{13D2BC7E-B9A8-430E-8574-A57A85597C80}" srcOrd="0" destOrd="0" presId="urn:microsoft.com/office/officeart/2009/3/layout/HorizontalOrganizationChart"/>
    <dgm:cxn modelId="{94713C55-3F6B-481B-BD94-9F3596C84938}" type="presOf" srcId="{3F0BB93B-89AB-4754-B350-5D827B9C0B13}" destId="{E9AE05DD-DB5A-40A2-BD60-DA8DCFB8AF87}" srcOrd="0" destOrd="0" presId="urn:microsoft.com/office/officeart/2009/3/layout/HorizontalOrganizationChart"/>
    <dgm:cxn modelId="{EC639975-0B06-4389-818C-53C3480FF6DD}" type="presOf" srcId="{1F8FCB18-4A8A-49E2-BCC1-853B052CF05D}" destId="{81441E73-0226-4D02-A2DB-67BD9BD052CA}" srcOrd="0" destOrd="0" presId="urn:microsoft.com/office/officeart/2009/3/layout/HorizontalOrganizationChart"/>
    <dgm:cxn modelId="{861B9B75-D797-448A-8FE3-6B7678FB057E}" type="presOf" srcId="{7C12C6AD-121A-40F0-B061-6586933E810A}" destId="{CEE31390-6844-4DA3-AA8F-8A80191E0C23}" srcOrd="1" destOrd="0" presId="urn:microsoft.com/office/officeart/2009/3/layout/HorizontalOrganizationChart"/>
    <dgm:cxn modelId="{DC085E79-81FF-4DBB-84EE-B19B5EFC2138}" type="presOf" srcId="{F2800FFE-4555-4CE3-AAC4-3BBD00D70150}" destId="{14A42A52-0C40-47A4-928E-3C72C1AA182E}" srcOrd="0" destOrd="0" presId="urn:microsoft.com/office/officeart/2009/3/layout/HorizontalOrganizationChart"/>
    <dgm:cxn modelId="{323F4359-628F-4BC7-A90E-991CFC8FE219}" type="presOf" srcId="{DD3095FC-7FC5-410F-AD0D-ECC6246AFD95}" destId="{43C15C4C-DC27-42FC-A6DA-5BA30B917DFA}" srcOrd="1" destOrd="0" presId="urn:microsoft.com/office/officeart/2009/3/layout/HorizontalOrganizationChart"/>
    <dgm:cxn modelId="{57729779-E840-4DCA-8B02-E68EEF2D44F0}" type="presOf" srcId="{EFBFADEE-18CA-473C-B6F3-D8F90709332E}" destId="{ED5BC5F9-93FD-4F76-B2B3-B0975F037838}" srcOrd="0" destOrd="0" presId="urn:microsoft.com/office/officeart/2009/3/layout/HorizontalOrganizationChart"/>
    <dgm:cxn modelId="{0EA59A7E-B0DD-45D6-B821-B858DC9C0B01}" srcId="{1F0F1C92-D9C1-418D-AD85-90BC580CF161}" destId="{7B95058A-0D80-4630-AFF7-48D3C26B96CE}" srcOrd="0" destOrd="0" parTransId="{DCF4F675-5D7F-4D3A-A002-73C44B620E38}" sibTransId="{A92EE153-F5A8-4F25-A85C-A3635AFF538C}"/>
    <dgm:cxn modelId="{35434683-C3F7-4CEB-82AB-96891192275A}" type="presOf" srcId="{DCF4F675-5D7F-4D3A-A002-73C44B620E38}" destId="{509697E0-CBAA-4D50-A08D-4C0323FAD021}" srcOrd="0" destOrd="0" presId="urn:microsoft.com/office/officeart/2009/3/layout/HorizontalOrganizationChart"/>
    <dgm:cxn modelId="{8485DD92-4CC5-4F68-B8FD-94BFA9A96E96}" type="presOf" srcId="{1F0F1C92-D9C1-418D-AD85-90BC580CF161}" destId="{71B1AA40-F20A-4085-AA96-EDEE0F06F155}" srcOrd="1" destOrd="0" presId="urn:microsoft.com/office/officeart/2009/3/layout/HorizontalOrganizationChart"/>
    <dgm:cxn modelId="{F39EE4A5-358E-4FDD-976E-64A90461CAE6}" type="presOf" srcId="{810377E8-E327-424F-B829-9847447407E7}" destId="{6C6E4CB4-59AE-49B7-8D3D-DD357B2086DD}" srcOrd="1" destOrd="0" presId="urn:microsoft.com/office/officeart/2009/3/layout/HorizontalOrganizationChart"/>
    <dgm:cxn modelId="{1D8A48A6-16B2-49E7-8D31-0CBA8DC759E7}" type="presOf" srcId="{6CDC1D6E-EEDC-4B6C-B466-22B8FE3B86D5}" destId="{ED2B01B0-D251-4D16-836F-0E62E2187B84}" srcOrd="1" destOrd="0" presId="urn:microsoft.com/office/officeart/2009/3/layout/HorizontalOrganizationChart"/>
    <dgm:cxn modelId="{6B2F2DAA-8758-4E16-9A51-33A4097D92D7}" srcId="{F2800FFE-4555-4CE3-AAC4-3BBD00D70150}" destId="{7C12C6AD-121A-40F0-B061-6586933E810A}" srcOrd="2" destOrd="0" parTransId="{E70D65B1-B7D5-4F2E-B641-53B0460518F0}" sibTransId="{FF7D9F95-4220-4513-BD9B-22DA002F2835}"/>
    <dgm:cxn modelId="{F4D993B1-CF66-4765-A746-70A814FB913A}" srcId="{810377E8-E327-424F-B829-9847447407E7}" destId="{1F0F1C92-D9C1-418D-AD85-90BC580CF161}" srcOrd="0" destOrd="0" parTransId="{6F70C711-1B1E-4C08-8FC3-79A67B95C705}" sibTransId="{11A3130D-C4D8-44CC-ADEB-B496B30CF421}"/>
    <dgm:cxn modelId="{3BC695B1-0697-4048-AAEC-5ABBCD964026}" type="presOf" srcId="{810377E8-E327-424F-B829-9847447407E7}" destId="{7CEF3228-CA00-4ADD-8FC3-FA1B10400F1B}" srcOrd="0" destOrd="0" presId="urn:microsoft.com/office/officeart/2009/3/layout/HorizontalOrganizationChart"/>
    <dgm:cxn modelId="{3AD109B8-BA31-4DA7-AB82-BB8A2A055A5C}" type="presOf" srcId="{EFBFADEE-18CA-473C-B6F3-D8F90709332E}" destId="{8B577E82-3931-4B4E-AFCF-316BE33C9624}" srcOrd="1" destOrd="0" presId="urn:microsoft.com/office/officeart/2009/3/layout/HorizontalOrganizationChart"/>
    <dgm:cxn modelId="{5C008FB8-1A24-4F93-B424-9C8CB7C01037}" type="presOf" srcId="{E70D65B1-B7D5-4F2E-B641-53B0460518F0}" destId="{762380C1-4BA6-445C-8295-D620CFFD5353}" srcOrd="0" destOrd="0" presId="urn:microsoft.com/office/officeart/2009/3/layout/HorizontalOrganizationChart"/>
    <dgm:cxn modelId="{CC8AF4BE-AC77-46BC-93D7-656DCBBA386B}" type="presOf" srcId="{7B95058A-0D80-4630-AFF7-48D3C26B96CE}" destId="{0A4D0610-D733-4901-9EDE-3CFD8851320E}" srcOrd="0" destOrd="0" presId="urn:microsoft.com/office/officeart/2009/3/layout/HorizontalOrganizationChart"/>
    <dgm:cxn modelId="{FBED74D6-A0D6-417A-8205-B4740EC55ADF}" type="presOf" srcId="{F2800FFE-4555-4CE3-AAC4-3BBD00D70150}" destId="{E84CB02D-5F6C-419B-8E5B-3268D0D7314F}" srcOrd="1" destOrd="0" presId="urn:microsoft.com/office/officeart/2009/3/layout/HorizontalOrganizationChart"/>
    <dgm:cxn modelId="{308062E4-42F4-461B-842B-CF87B1CA203E}" type="presOf" srcId="{AFD978CB-C6A7-44C9-8CE5-8DD1BB4A23BA}" destId="{435E53A2-CC59-4919-81E6-9C8E884A829E}" srcOrd="0" destOrd="0" presId="urn:microsoft.com/office/officeart/2009/3/layout/HorizontalOrganizationChart"/>
    <dgm:cxn modelId="{3DB437EB-E976-44C5-AACB-FE6B1F70F465}" type="presOf" srcId="{1F0F1C92-D9C1-418D-AD85-90BC580CF161}" destId="{F0031F58-C3EF-4FE5-9CA2-259F62269C2D}" srcOrd="0" destOrd="0" presId="urn:microsoft.com/office/officeart/2009/3/layout/HorizontalOrganizationChart"/>
    <dgm:cxn modelId="{BE4CE6EE-3C50-462D-BF4A-7A428AEB55C4}" srcId="{AFD978CB-C6A7-44C9-8CE5-8DD1BB4A23BA}" destId="{810377E8-E327-424F-B829-9847447407E7}" srcOrd="0" destOrd="0" parTransId="{4B58353F-1CA5-4380-8D25-9F4436808F88}" sibTransId="{4DBDC765-0FAD-4B42-903C-7E2BD637C1B0}"/>
    <dgm:cxn modelId="{A0A78487-6A94-4F99-A14F-80C430254F97}" type="presParOf" srcId="{435E53A2-CC59-4919-81E6-9C8E884A829E}" destId="{EAF8117F-D94A-4160-A20F-A45643372A84}" srcOrd="0" destOrd="0" presId="urn:microsoft.com/office/officeart/2009/3/layout/HorizontalOrganizationChart"/>
    <dgm:cxn modelId="{2A62CFC0-641B-42EC-8CC7-3A1198CEBF0B}" type="presParOf" srcId="{EAF8117F-D94A-4160-A20F-A45643372A84}" destId="{C3D7705F-2133-4130-86B8-7DE4633A82BE}" srcOrd="0" destOrd="0" presId="urn:microsoft.com/office/officeart/2009/3/layout/HorizontalOrganizationChart"/>
    <dgm:cxn modelId="{A91E4F7F-73EF-44B8-8F9C-5044FA40E7D1}" type="presParOf" srcId="{C3D7705F-2133-4130-86B8-7DE4633A82BE}" destId="{7CEF3228-CA00-4ADD-8FC3-FA1B10400F1B}" srcOrd="0" destOrd="0" presId="urn:microsoft.com/office/officeart/2009/3/layout/HorizontalOrganizationChart"/>
    <dgm:cxn modelId="{078D5B6E-32F3-4C1C-82ED-056155902333}" type="presParOf" srcId="{C3D7705F-2133-4130-86B8-7DE4633A82BE}" destId="{6C6E4CB4-59AE-49B7-8D3D-DD357B2086DD}" srcOrd="1" destOrd="0" presId="urn:microsoft.com/office/officeart/2009/3/layout/HorizontalOrganizationChart"/>
    <dgm:cxn modelId="{0EC5530A-E0A1-496C-B6EB-65DA97484585}" type="presParOf" srcId="{EAF8117F-D94A-4160-A20F-A45643372A84}" destId="{85BAB6AC-885A-4B17-ACD3-6225CCA9F3E8}" srcOrd="1" destOrd="0" presId="urn:microsoft.com/office/officeart/2009/3/layout/HorizontalOrganizationChart"/>
    <dgm:cxn modelId="{4AFB3C04-B88E-4815-AFB9-4F16BD1046EF}" type="presParOf" srcId="{85BAB6AC-885A-4B17-ACD3-6225CCA9F3E8}" destId="{F64FC35B-6EC6-4410-B56B-261CD6D10EA5}" srcOrd="0" destOrd="0" presId="urn:microsoft.com/office/officeart/2009/3/layout/HorizontalOrganizationChart"/>
    <dgm:cxn modelId="{5C1F2060-D625-44B5-A4D6-A1A2DFEC524B}" type="presParOf" srcId="{85BAB6AC-885A-4B17-ACD3-6225CCA9F3E8}" destId="{47CF68D2-74CA-4399-B581-78200F244FDF}" srcOrd="1" destOrd="0" presId="urn:microsoft.com/office/officeart/2009/3/layout/HorizontalOrganizationChart"/>
    <dgm:cxn modelId="{868065B1-7260-4707-B1C0-ACFD49C72C15}" type="presParOf" srcId="{47CF68D2-74CA-4399-B581-78200F244FDF}" destId="{C43E5FF1-E5B8-4A04-9998-EA0E16933D49}" srcOrd="0" destOrd="0" presId="urn:microsoft.com/office/officeart/2009/3/layout/HorizontalOrganizationChart"/>
    <dgm:cxn modelId="{65F01235-7FCD-4D9D-AC4E-3DF4EA906B0A}" type="presParOf" srcId="{C43E5FF1-E5B8-4A04-9998-EA0E16933D49}" destId="{F0031F58-C3EF-4FE5-9CA2-259F62269C2D}" srcOrd="0" destOrd="0" presId="urn:microsoft.com/office/officeart/2009/3/layout/HorizontalOrganizationChart"/>
    <dgm:cxn modelId="{09FB7C5F-9915-4F3E-A951-593888CC932C}" type="presParOf" srcId="{C43E5FF1-E5B8-4A04-9998-EA0E16933D49}" destId="{71B1AA40-F20A-4085-AA96-EDEE0F06F155}" srcOrd="1" destOrd="0" presId="urn:microsoft.com/office/officeart/2009/3/layout/HorizontalOrganizationChart"/>
    <dgm:cxn modelId="{5FCC405F-C6E9-4996-9E99-949B911E89BD}" type="presParOf" srcId="{47CF68D2-74CA-4399-B581-78200F244FDF}" destId="{C221D721-8352-4A1E-9AD5-2CB1B9C34232}" srcOrd="1" destOrd="0" presId="urn:microsoft.com/office/officeart/2009/3/layout/HorizontalOrganizationChart"/>
    <dgm:cxn modelId="{F7DDC54A-C7CF-453D-ADBE-03B8D3AF97E8}" type="presParOf" srcId="{C221D721-8352-4A1E-9AD5-2CB1B9C34232}" destId="{509697E0-CBAA-4D50-A08D-4C0323FAD021}" srcOrd="0" destOrd="0" presId="urn:microsoft.com/office/officeart/2009/3/layout/HorizontalOrganizationChart"/>
    <dgm:cxn modelId="{C3B95036-F62B-4A25-B37A-979D6BC2826F}" type="presParOf" srcId="{C221D721-8352-4A1E-9AD5-2CB1B9C34232}" destId="{39332E32-C7D5-45F9-AC8F-D5D8D826AB3E}" srcOrd="1" destOrd="0" presId="urn:microsoft.com/office/officeart/2009/3/layout/HorizontalOrganizationChart"/>
    <dgm:cxn modelId="{9C2728F3-DCA9-476B-925A-2D9442830BC3}" type="presParOf" srcId="{39332E32-C7D5-45F9-AC8F-D5D8D826AB3E}" destId="{A6A5C72A-69CD-43CD-A2AD-91C53108E3EC}" srcOrd="0" destOrd="0" presId="urn:microsoft.com/office/officeart/2009/3/layout/HorizontalOrganizationChart"/>
    <dgm:cxn modelId="{CC584E46-9D76-4329-9163-D69DCD9CEC89}" type="presParOf" srcId="{A6A5C72A-69CD-43CD-A2AD-91C53108E3EC}" destId="{0A4D0610-D733-4901-9EDE-3CFD8851320E}" srcOrd="0" destOrd="0" presId="urn:microsoft.com/office/officeart/2009/3/layout/HorizontalOrganizationChart"/>
    <dgm:cxn modelId="{EC09ACDB-425A-4349-8C3B-D5762FABF412}" type="presParOf" srcId="{A6A5C72A-69CD-43CD-A2AD-91C53108E3EC}" destId="{AC4D0C46-8CF7-419A-BB07-18269B6825D5}" srcOrd="1" destOrd="0" presId="urn:microsoft.com/office/officeart/2009/3/layout/HorizontalOrganizationChart"/>
    <dgm:cxn modelId="{11F341BF-4CCC-404B-BA9B-26E136382BFB}" type="presParOf" srcId="{39332E32-C7D5-45F9-AC8F-D5D8D826AB3E}" destId="{9E3363F4-DF16-4D9B-BA6F-C19DC9E34933}" srcOrd="1" destOrd="0" presId="urn:microsoft.com/office/officeart/2009/3/layout/HorizontalOrganizationChart"/>
    <dgm:cxn modelId="{644222D5-4CF8-4A61-B33B-4F652205ABAF}" type="presParOf" srcId="{9E3363F4-DF16-4D9B-BA6F-C19DC9E34933}" destId="{B78C851D-D9D1-4E0C-A135-A8E45658115C}" srcOrd="0" destOrd="0" presId="urn:microsoft.com/office/officeart/2009/3/layout/HorizontalOrganizationChart"/>
    <dgm:cxn modelId="{3BE3BEB2-FCCC-48DF-BC08-2EAE44484C28}" type="presParOf" srcId="{9E3363F4-DF16-4D9B-BA6F-C19DC9E34933}" destId="{B55EDBD4-74DA-42B1-9BC7-4ABD3CA74E59}" srcOrd="1" destOrd="0" presId="urn:microsoft.com/office/officeart/2009/3/layout/HorizontalOrganizationChart"/>
    <dgm:cxn modelId="{64BDA539-1712-4C0E-81D3-F4605B678039}" type="presParOf" srcId="{B55EDBD4-74DA-42B1-9BC7-4ABD3CA74E59}" destId="{6FD39500-73F8-44E7-8936-B6B2543B8AD6}" srcOrd="0" destOrd="0" presId="urn:microsoft.com/office/officeart/2009/3/layout/HorizontalOrganizationChart"/>
    <dgm:cxn modelId="{1E9020A5-DF7F-406D-852E-22AF1F1C029D}" type="presParOf" srcId="{6FD39500-73F8-44E7-8936-B6B2543B8AD6}" destId="{14A42A52-0C40-47A4-928E-3C72C1AA182E}" srcOrd="0" destOrd="0" presId="urn:microsoft.com/office/officeart/2009/3/layout/HorizontalOrganizationChart"/>
    <dgm:cxn modelId="{6DCD6E1C-F9CC-4A59-9C44-AB2207C05F2B}" type="presParOf" srcId="{6FD39500-73F8-44E7-8936-B6B2543B8AD6}" destId="{E84CB02D-5F6C-419B-8E5B-3268D0D7314F}" srcOrd="1" destOrd="0" presId="urn:microsoft.com/office/officeart/2009/3/layout/HorizontalOrganizationChart"/>
    <dgm:cxn modelId="{F23F6776-567E-4FC2-B1E8-436A7E3E4124}" type="presParOf" srcId="{B55EDBD4-74DA-42B1-9BC7-4ABD3CA74E59}" destId="{5E2D1A5D-C690-4FA9-98BE-81C54F7B4452}" srcOrd="1" destOrd="0" presId="urn:microsoft.com/office/officeart/2009/3/layout/HorizontalOrganizationChart"/>
    <dgm:cxn modelId="{CC9B33B2-32D6-4BFF-AF3F-731E3BC07ECC}" type="presParOf" srcId="{5E2D1A5D-C690-4FA9-98BE-81C54F7B4452}" destId="{E9AE05DD-DB5A-40A2-BD60-DA8DCFB8AF87}" srcOrd="0" destOrd="0" presId="urn:microsoft.com/office/officeart/2009/3/layout/HorizontalOrganizationChart"/>
    <dgm:cxn modelId="{4D6F760A-DB47-413C-8346-66CB0DC9A983}" type="presParOf" srcId="{5E2D1A5D-C690-4FA9-98BE-81C54F7B4452}" destId="{D6276502-74DF-407D-AA49-4783D5E26D69}" srcOrd="1" destOrd="0" presId="urn:microsoft.com/office/officeart/2009/3/layout/HorizontalOrganizationChart"/>
    <dgm:cxn modelId="{E69CF08B-A862-4045-8FCA-0DC981B99CF5}" type="presParOf" srcId="{D6276502-74DF-407D-AA49-4783D5E26D69}" destId="{7E7DF654-42C7-4797-B3BE-4BB1646C9082}" srcOrd="0" destOrd="0" presId="urn:microsoft.com/office/officeart/2009/3/layout/HorizontalOrganizationChart"/>
    <dgm:cxn modelId="{8D0E9E6E-E603-4759-B36C-054FCB12E06F}" type="presParOf" srcId="{7E7DF654-42C7-4797-B3BE-4BB1646C9082}" destId="{ED39B4D4-C882-4F96-8813-186B1B392815}" srcOrd="0" destOrd="0" presId="urn:microsoft.com/office/officeart/2009/3/layout/HorizontalOrganizationChart"/>
    <dgm:cxn modelId="{39DDE733-5171-4130-95B5-0FF5B03889A7}" type="presParOf" srcId="{7E7DF654-42C7-4797-B3BE-4BB1646C9082}" destId="{43C15C4C-DC27-42FC-A6DA-5BA30B917DFA}" srcOrd="1" destOrd="0" presId="urn:microsoft.com/office/officeart/2009/3/layout/HorizontalOrganizationChart"/>
    <dgm:cxn modelId="{53F5C586-F04A-4888-907A-A174833FC10A}" type="presParOf" srcId="{D6276502-74DF-407D-AA49-4783D5E26D69}" destId="{6FD59EB4-061B-4466-A942-3288138C08AD}" srcOrd="1" destOrd="0" presId="urn:microsoft.com/office/officeart/2009/3/layout/HorizontalOrganizationChart"/>
    <dgm:cxn modelId="{078DD519-41FD-4807-A399-B2579D4EBEE5}" type="presParOf" srcId="{D6276502-74DF-407D-AA49-4783D5E26D69}" destId="{F7446145-70AF-4676-9F6B-2620DC7D6D78}" srcOrd="2" destOrd="0" presId="urn:microsoft.com/office/officeart/2009/3/layout/HorizontalOrganizationChart"/>
    <dgm:cxn modelId="{597092CD-8A2A-4431-8316-48687B52CC1B}" type="presParOf" srcId="{5E2D1A5D-C690-4FA9-98BE-81C54F7B4452}" destId="{76160F9D-ED3E-4F7F-93AD-E0A3BD129D18}" srcOrd="2" destOrd="0" presId="urn:microsoft.com/office/officeart/2009/3/layout/HorizontalOrganizationChart"/>
    <dgm:cxn modelId="{BD92C09C-FC49-46AB-AD21-05DA75F08779}" type="presParOf" srcId="{5E2D1A5D-C690-4FA9-98BE-81C54F7B4452}" destId="{5F3FE194-BCDD-4DD2-8255-8012DF30847E}" srcOrd="3" destOrd="0" presId="urn:microsoft.com/office/officeart/2009/3/layout/HorizontalOrganizationChart"/>
    <dgm:cxn modelId="{0C48840B-B554-47E2-AE7C-4C7337109BEF}" type="presParOf" srcId="{5F3FE194-BCDD-4DD2-8255-8012DF30847E}" destId="{20604D4B-88A5-4112-87D2-F9F09FFAEAAD}" srcOrd="0" destOrd="0" presId="urn:microsoft.com/office/officeart/2009/3/layout/HorizontalOrganizationChart"/>
    <dgm:cxn modelId="{AB75CBC5-E7BF-4263-A465-C90361963FDD}" type="presParOf" srcId="{20604D4B-88A5-4112-87D2-F9F09FFAEAAD}" destId="{13D2BC7E-B9A8-430E-8574-A57A85597C80}" srcOrd="0" destOrd="0" presId="urn:microsoft.com/office/officeart/2009/3/layout/HorizontalOrganizationChart"/>
    <dgm:cxn modelId="{92167A5A-80EE-4BD0-863E-DBC7D873F0C8}" type="presParOf" srcId="{20604D4B-88A5-4112-87D2-F9F09FFAEAAD}" destId="{ED2B01B0-D251-4D16-836F-0E62E2187B84}" srcOrd="1" destOrd="0" presId="urn:microsoft.com/office/officeart/2009/3/layout/HorizontalOrganizationChart"/>
    <dgm:cxn modelId="{F6FF1444-F891-4D50-8CCC-4D5812DC8FB9}" type="presParOf" srcId="{5F3FE194-BCDD-4DD2-8255-8012DF30847E}" destId="{6E0D7F63-2BBF-4C3E-90B2-1DBDE1D6F595}" srcOrd="1" destOrd="0" presId="urn:microsoft.com/office/officeart/2009/3/layout/HorizontalOrganizationChart"/>
    <dgm:cxn modelId="{9CA4D548-2AFB-449B-B652-47365B8F708C}" type="presParOf" srcId="{5F3FE194-BCDD-4DD2-8255-8012DF30847E}" destId="{7B64A1D1-B198-4277-9FA1-52DC29B3FD86}" srcOrd="2" destOrd="0" presId="urn:microsoft.com/office/officeart/2009/3/layout/HorizontalOrganizationChart"/>
    <dgm:cxn modelId="{7B87303D-89AF-4EC1-B489-079A035B28D0}" type="presParOf" srcId="{5E2D1A5D-C690-4FA9-98BE-81C54F7B4452}" destId="{762380C1-4BA6-445C-8295-D620CFFD5353}" srcOrd="4" destOrd="0" presId="urn:microsoft.com/office/officeart/2009/3/layout/HorizontalOrganizationChart"/>
    <dgm:cxn modelId="{5B0E7166-46C3-42C0-9E01-C67D4EAA5AD3}" type="presParOf" srcId="{5E2D1A5D-C690-4FA9-98BE-81C54F7B4452}" destId="{4B69BF6C-0D9E-4826-B31B-F224C666C2F7}" srcOrd="5" destOrd="0" presId="urn:microsoft.com/office/officeart/2009/3/layout/HorizontalOrganizationChart"/>
    <dgm:cxn modelId="{2EA22F79-B331-41BB-A856-852132BB7FE0}" type="presParOf" srcId="{4B69BF6C-0D9E-4826-B31B-F224C666C2F7}" destId="{77E60A9C-B854-4FF7-9B8D-7CADB6A7A267}" srcOrd="0" destOrd="0" presId="urn:microsoft.com/office/officeart/2009/3/layout/HorizontalOrganizationChart"/>
    <dgm:cxn modelId="{2CFE61C5-06A4-4694-9AD4-8891DB655B0C}" type="presParOf" srcId="{77E60A9C-B854-4FF7-9B8D-7CADB6A7A267}" destId="{B57558C7-CC91-4E8E-ADA7-69F72314096E}" srcOrd="0" destOrd="0" presId="urn:microsoft.com/office/officeart/2009/3/layout/HorizontalOrganizationChart"/>
    <dgm:cxn modelId="{680832D9-C752-4691-B07F-EF7FEB1631D6}" type="presParOf" srcId="{77E60A9C-B854-4FF7-9B8D-7CADB6A7A267}" destId="{CEE31390-6844-4DA3-AA8F-8A80191E0C23}" srcOrd="1" destOrd="0" presId="urn:microsoft.com/office/officeart/2009/3/layout/HorizontalOrganizationChart"/>
    <dgm:cxn modelId="{5593BBCB-29C7-4F3D-B283-B3D32B13F05D}" type="presParOf" srcId="{4B69BF6C-0D9E-4826-B31B-F224C666C2F7}" destId="{90DEBC43-D15D-43DC-9E14-5B57BBBF9ED2}" srcOrd="1" destOrd="0" presId="urn:microsoft.com/office/officeart/2009/3/layout/HorizontalOrganizationChart"/>
    <dgm:cxn modelId="{9695A323-00C8-4566-BCF9-39D3FE76990D}" type="presParOf" srcId="{4B69BF6C-0D9E-4826-B31B-F224C666C2F7}" destId="{556EC806-22BF-49D6-8006-C4CD07E6591D}" srcOrd="2" destOrd="0" presId="urn:microsoft.com/office/officeart/2009/3/layout/HorizontalOrganizationChart"/>
    <dgm:cxn modelId="{28291CD8-747A-4772-A8B4-3BD90280788B}" type="presParOf" srcId="{5E2D1A5D-C690-4FA9-98BE-81C54F7B4452}" destId="{81441E73-0226-4D02-A2DB-67BD9BD052CA}" srcOrd="6" destOrd="0" presId="urn:microsoft.com/office/officeart/2009/3/layout/HorizontalOrganizationChart"/>
    <dgm:cxn modelId="{D29F6AFD-AB0B-4662-A353-BEB14E87008A}" type="presParOf" srcId="{5E2D1A5D-C690-4FA9-98BE-81C54F7B4452}" destId="{974A910D-BF82-48DA-9A72-DD1AD52D1448}" srcOrd="7" destOrd="0" presId="urn:microsoft.com/office/officeart/2009/3/layout/HorizontalOrganizationChart"/>
    <dgm:cxn modelId="{97B85BC0-C12C-459F-9CB5-1D18E97A97ED}" type="presParOf" srcId="{974A910D-BF82-48DA-9A72-DD1AD52D1448}" destId="{98352235-5E44-45FB-8366-6E280A541367}" srcOrd="0" destOrd="0" presId="urn:microsoft.com/office/officeart/2009/3/layout/HorizontalOrganizationChart"/>
    <dgm:cxn modelId="{581ADD02-D46F-4749-A60A-C0B2ED03E6E7}" type="presParOf" srcId="{98352235-5E44-45FB-8366-6E280A541367}" destId="{ED5BC5F9-93FD-4F76-B2B3-B0975F037838}" srcOrd="0" destOrd="0" presId="urn:microsoft.com/office/officeart/2009/3/layout/HorizontalOrganizationChart"/>
    <dgm:cxn modelId="{86632F3E-826D-4754-ADC4-5095EF3B1E99}" type="presParOf" srcId="{98352235-5E44-45FB-8366-6E280A541367}" destId="{8B577E82-3931-4B4E-AFCF-316BE33C9624}" srcOrd="1" destOrd="0" presId="urn:microsoft.com/office/officeart/2009/3/layout/HorizontalOrganizationChart"/>
    <dgm:cxn modelId="{C173E439-FFE5-45BE-8FA5-0A33FBB8AE76}" type="presParOf" srcId="{974A910D-BF82-48DA-9A72-DD1AD52D1448}" destId="{A2B2309A-8538-4384-A0ED-573A639104B9}" srcOrd="1" destOrd="0" presId="urn:microsoft.com/office/officeart/2009/3/layout/HorizontalOrganizationChart"/>
    <dgm:cxn modelId="{12AF1238-06D7-4904-9D58-88EA5DA13CE4}" type="presParOf" srcId="{974A910D-BF82-48DA-9A72-DD1AD52D1448}" destId="{33AD0DCF-209A-4806-B41E-4EFC117A658D}" srcOrd="2" destOrd="0" presId="urn:microsoft.com/office/officeart/2009/3/layout/HorizontalOrganizationChart"/>
    <dgm:cxn modelId="{24D775A6-8259-4FD5-82F5-8E782EBE7500}" type="presParOf" srcId="{B55EDBD4-74DA-42B1-9BC7-4ABD3CA74E59}" destId="{814E55F2-C9D0-4E19-8BD1-FB5B6DD87639}" srcOrd="2" destOrd="0" presId="urn:microsoft.com/office/officeart/2009/3/layout/HorizontalOrganizationChart"/>
    <dgm:cxn modelId="{93AB9B1E-1270-4938-A4AB-79D55989A150}" type="presParOf" srcId="{39332E32-C7D5-45F9-AC8F-D5D8D826AB3E}" destId="{68C27815-0DA4-4D45-933E-C2C85D6B8008}" srcOrd="2" destOrd="0" presId="urn:microsoft.com/office/officeart/2009/3/layout/HorizontalOrganizationChart"/>
    <dgm:cxn modelId="{13A557DC-EA37-4046-84B9-77D5FD5C4A8A}" type="presParOf" srcId="{47CF68D2-74CA-4399-B581-78200F244FDF}" destId="{4432B4B8-19AA-489B-B11C-E20D975EEAC3}" srcOrd="2" destOrd="0" presId="urn:microsoft.com/office/officeart/2009/3/layout/HorizontalOrganizationChart"/>
    <dgm:cxn modelId="{142151F6-A579-4960-B3C1-347F53EBE2E8}" type="presParOf" srcId="{EAF8117F-D94A-4160-A20F-A45643372A84}" destId="{1BBA9C3C-D800-4ACF-AB6F-BE66532C519D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1441E73-0226-4D02-A2DB-67BD9BD052CA}">
      <dsp:nvSpPr>
        <dsp:cNvPr id="0" name=""/>
        <dsp:cNvSpPr/>
      </dsp:nvSpPr>
      <dsp:spPr>
        <a:xfrm>
          <a:off x="4258214" y="96349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728929"/>
              </a:lnTo>
              <a:lnTo>
                <a:pt x="353039" y="72892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2380C1-4BA6-445C-8295-D620CFFD5353}">
      <dsp:nvSpPr>
        <dsp:cNvPr id="0" name=""/>
        <dsp:cNvSpPr/>
      </dsp:nvSpPr>
      <dsp:spPr>
        <a:xfrm>
          <a:off x="4258214" y="963490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240026" y="0"/>
              </a:lnTo>
              <a:lnTo>
                <a:pt x="240026" y="242976"/>
              </a:lnTo>
              <a:lnTo>
                <a:pt x="353039" y="24297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160F9D-ED3E-4F7F-93AD-E0A3BD129D18}">
      <dsp:nvSpPr>
        <dsp:cNvPr id="0" name=""/>
        <dsp:cNvSpPr/>
      </dsp:nvSpPr>
      <dsp:spPr>
        <a:xfrm>
          <a:off x="4258214" y="720513"/>
          <a:ext cx="353039" cy="242976"/>
        </a:xfrm>
        <a:custGeom>
          <a:avLst/>
          <a:gdLst/>
          <a:ahLst/>
          <a:cxnLst/>
          <a:rect l="0" t="0" r="0" b="0"/>
          <a:pathLst>
            <a:path>
              <a:moveTo>
                <a:pt x="0" y="242976"/>
              </a:moveTo>
              <a:lnTo>
                <a:pt x="240026" y="242976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AE05DD-DB5A-40A2-BD60-DA8DCFB8AF87}">
      <dsp:nvSpPr>
        <dsp:cNvPr id="0" name=""/>
        <dsp:cNvSpPr/>
      </dsp:nvSpPr>
      <dsp:spPr>
        <a:xfrm>
          <a:off x="4258214" y="234560"/>
          <a:ext cx="353039" cy="728929"/>
        </a:xfrm>
        <a:custGeom>
          <a:avLst/>
          <a:gdLst/>
          <a:ahLst/>
          <a:cxnLst/>
          <a:rect l="0" t="0" r="0" b="0"/>
          <a:pathLst>
            <a:path>
              <a:moveTo>
                <a:pt x="0" y="728929"/>
              </a:moveTo>
              <a:lnTo>
                <a:pt x="240026" y="728929"/>
              </a:lnTo>
              <a:lnTo>
                <a:pt x="240026" y="0"/>
              </a:lnTo>
              <a:lnTo>
                <a:pt x="353039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8C851D-D9D1-4E0C-A135-A8E45658115C}">
      <dsp:nvSpPr>
        <dsp:cNvPr id="0" name=""/>
        <dsp:cNvSpPr/>
      </dsp:nvSpPr>
      <dsp:spPr>
        <a:xfrm>
          <a:off x="3380311" y="917770"/>
          <a:ext cx="155651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55651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9697E0-CBAA-4D50-A08D-4C0323FAD021}">
      <dsp:nvSpPr>
        <dsp:cNvPr id="0" name=""/>
        <dsp:cNvSpPr/>
      </dsp:nvSpPr>
      <dsp:spPr>
        <a:xfrm>
          <a:off x="2071120" y="917770"/>
          <a:ext cx="179068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9068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4FC35B-6EC6-4410-B56B-261CD6D10EA5}">
      <dsp:nvSpPr>
        <dsp:cNvPr id="0" name=""/>
        <dsp:cNvSpPr/>
      </dsp:nvSpPr>
      <dsp:spPr>
        <a:xfrm>
          <a:off x="1130417" y="917770"/>
          <a:ext cx="21663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16633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CEF3228-CA00-4ADD-8FC3-FA1B10400F1B}">
      <dsp:nvSpPr>
        <dsp:cNvPr id="0" name=""/>
        <dsp:cNvSpPr/>
      </dsp:nvSpPr>
      <dsp:spPr>
        <a:xfrm>
          <a:off x="293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186.25.54.28/30</a:t>
          </a:r>
        </a:p>
      </dsp:txBody>
      <dsp:txXfrm>
        <a:off x="293" y="791146"/>
        <a:ext cx="1130123" cy="344687"/>
      </dsp:txXfrm>
    </dsp:sp>
    <dsp:sp modelId="{F0031F58-C3EF-4FE5-9CA2-259F62269C2D}">
      <dsp:nvSpPr>
        <dsp:cNvPr id="0" name=""/>
        <dsp:cNvSpPr/>
      </dsp:nvSpPr>
      <dsp:spPr>
        <a:xfrm>
          <a:off x="1347050" y="601457"/>
          <a:ext cx="724070" cy="72406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R-A</a:t>
          </a:r>
        </a:p>
      </dsp:txBody>
      <dsp:txXfrm>
        <a:off x="1453088" y="707494"/>
        <a:ext cx="511994" cy="511990"/>
      </dsp:txXfrm>
    </dsp:sp>
    <dsp:sp modelId="{0A4D0610-D733-4901-9EDE-3CFD8851320E}">
      <dsp:nvSpPr>
        <dsp:cNvPr id="0" name=""/>
        <dsp:cNvSpPr/>
      </dsp:nvSpPr>
      <dsp:spPr>
        <a:xfrm>
          <a:off x="2250188" y="79114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10.0.0.0/30</a:t>
          </a:r>
        </a:p>
      </dsp:txBody>
      <dsp:txXfrm>
        <a:off x="2250188" y="791146"/>
        <a:ext cx="1130123" cy="344687"/>
      </dsp:txXfrm>
    </dsp:sp>
    <dsp:sp modelId="{14A42A52-0C40-47A4-928E-3C72C1AA182E}">
      <dsp:nvSpPr>
        <dsp:cNvPr id="0" name=""/>
        <dsp:cNvSpPr/>
      </dsp:nvSpPr>
      <dsp:spPr>
        <a:xfrm>
          <a:off x="3535963" y="602367"/>
          <a:ext cx="722250" cy="722244"/>
        </a:xfrm>
        <a:prstGeom prst="flowChartConnector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R-B</a:t>
          </a:r>
        </a:p>
      </dsp:txBody>
      <dsp:txXfrm>
        <a:off x="3641734" y="708137"/>
        <a:ext cx="510708" cy="510704"/>
      </dsp:txXfrm>
    </dsp:sp>
    <dsp:sp modelId="{ED39B4D4-C882-4F96-8813-186B1B392815}">
      <dsp:nvSpPr>
        <dsp:cNvPr id="0" name=""/>
        <dsp:cNvSpPr/>
      </dsp:nvSpPr>
      <dsp:spPr>
        <a:xfrm>
          <a:off x="4611253" y="62216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192.168.0.0/24</a:t>
          </a:r>
        </a:p>
      </dsp:txBody>
      <dsp:txXfrm>
        <a:off x="4611253" y="62216"/>
        <a:ext cx="1130123" cy="344687"/>
      </dsp:txXfrm>
    </dsp:sp>
    <dsp:sp modelId="{13D2BC7E-B9A8-430E-8574-A57A85597C80}">
      <dsp:nvSpPr>
        <dsp:cNvPr id="0" name=""/>
        <dsp:cNvSpPr/>
      </dsp:nvSpPr>
      <dsp:spPr>
        <a:xfrm>
          <a:off x="4611253" y="548169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192.168.1.0/24</a:t>
          </a:r>
        </a:p>
      </dsp:txBody>
      <dsp:txXfrm>
        <a:off x="4611253" y="548169"/>
        <a:ext cx="1130123" cy="344687"/>
      </dsp:txXfrm>
    </dsp:sp>
    <dsp:sp modelId="{B57558C7-CC91-4E8E-ADA7-69F72314096E}">
      <dsp:nvSpPr>
        <dsp:cNvPr id="0" name=""/>
        <dsp:cNvSpPr/>
      </dsp:nvSpPr>
      <dsp:spPr>
        <a:xfrm>
          <a:off x="4611253" y="1034122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192.168.2.0/24</a:t>
          </a:r>
        </a:p>
      </dsp:txBody>
      <dsp:txXfrm>
        <a:off x="4611253" y="1034122"/>
        <a:ext cx="1130123" cy="344687"/>
      </dsp:txXfrm>
    </dsp:sp>
    <dsp:sp modelId="{ED5BC5F9-93FD-4F76-B2B3-B0975F037838}">
      <dsp:nvSpPr>
        <dsp:cNvPr id="0" name=""/>
        <dsp:cNvSpPr/>
      </dsp:nvSpPr>
      <dsp:spPr>
        <a:xfrm>
          <a:off x="4611253" y="1520075"/>
          <a:ext cx="1130123" cy="344687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300" kern="1200"/>
            <a:t>192.168.3.0/24</a:t>
          </a:r>
        </a:p>
      </dsp:txBody>
      <dsp:txXfrm>
        <a:off x="4611253" y="1520075"/>
        <a:ext cx="1130123" cy="34468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917408</xdr:colOff>
      <xdr:row>1</xdr:row>
      <xdr:rowOff>80213</xdr:rowOff>
    </xdr:from>
    <xdr:to>
      <xdr:col>2</xdr:col>
      <xdr:colOff>45119</xdr:colOff>
      <xdr:row>3</xdr:row>
      <xdr:rowOff>50132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5C6DE5-FA91-42B0-8CBD-2B847EBBF78B}"/>
            </a:ext>
          </a:extLst>
        </xdr:cNvPr>
        <xdr:cNvCxnSpPr/>
      </xdr:nvCxnSpPr>
      <xdr:spPr>
        <a:xfrm flipV="1">
          <a:off x="917408" y="270713"/>
          <a:ext cx="1112922" cy="35091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907382</xdr:colOff>
      <xdr:row>2</xdr:row>
      <xdr:rowOff>80213</xdr:rowOff>
    </xdr:from>
    <xdr:to>
      <xdr:col>2</xdr:col>
      <xdr:colOff>25066</xdr:colOff>
      <xdr:row>6</xdr:row>
      <xdr:rowOff>155408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B5CF41A-E893-4BC5-9178-23D49FBE38EB}"/>
            </a:ext>
          </a:extLst>
        </xdr:cNvPr>
        <xdr:cNvCxnSpPr/>
      </xdr:nvCxnSpPr>
      <xdr:spPr>
        <a:xfrm flipV="1">
          <a:off x="907382" y="461213"/>
          <a:ext cx="531395" cy="837195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817145</xdr:colOff>
      <xdr:row>1</xdr:row>
      <xdr:rowOff>40105</xdr:rowOff>
    </xdr:from>
    <xdr:to>
      <xdr:col>2</xdr:col>
      <xdr:colOff>72189</xdr:colOff>
      <xdr:row>3</xdr:row>
      <xdr:rowOff>107282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47BDE5BB-F2F6-430D-9AC6-1CBA62A21E77}"/>
            </a:ext>
          </a:extLst>
        </xdr:cNvPr>
        <xdr:cNvCxnSpPr/>
      </xdr:nvCxnSpPr>
      <xdr:spPr>
        <a:xfrm>
          <a:off x="817145" y="230605"/>
          <a:ext cx="668755" cy="448177"/>
        </a:xfrm>
        <a:prstGeom prst="line">
          <a:avLst/>
        </a:prstGeom>
        <a:ln w="57150">
          <a:solidFill>
            <a:schemeClr val="accent6">
              <a:lumMod val="60000"/>
              <a:lumOff val="40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972553</xdr:colOff>
      <xdr:row>2</xdr:row>
      <xdr:rowOff>55145</xdr:rowOff>
    </xdr:from>
    <xdr:to>
      <xdr:col>2</xdr:col>
      <xdr:colOff>55144</xdr:colOff>
      <xdr:row>6</xdr:row>
      <xdr:rowOff>130342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281630-8200-43F2-8EED-0F49CDDE1B4C}"/>
            </a:ext>
          </a:extLst>
        </xdr:cNvPr>
        <xdr:cNvCxnSpPr/>
      </xdr:nvCxnSpPr>
      <xdr:spPr>
        <a:xfrm>
          <a:off x="972553" y="436145"/>
          <a:ext cx="1067802" cy="837197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7328</xdr:colOff>
      <xdr:row>10</xdr:row>
      <xdr:rowOff>36636</xdr:rowOff>
    </xdr:from>
    <xdr:to>
      <xdr:col>14</xdr:col>
      <xdr:colOff>14655</xdr:colOff>
      <xdr:row>20</xdr:row>
      <xdr:rowOff>58616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6C2EB0CC-59A8-4721-8ABE-6F0E7E5B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C01944-185D-43BF-8A62-D61C3ABD55B5}" name="Tabla3" displayName="Tabla3" ref="E1:G9" totalsRowShown="0" dataDxfId="56">
  <autoFilter ref="E1:G9" xr:uid="{C2C01944-185D-43BF-8A62-D61C3ABD55B5}"/>
  <tableColumns count="3">
    <tableColumn id="1" xr3:uid="{8079FA69-59E6-4C3F-8414-22F5F08661F0}" name="Fibra" dataDxfId="55"/>
    <tableColumn id="2" xr3:uid="{51C999F5-4709-4731-A8C0-5DF1FB13B02F}" name="SMF" dataDxfId="54"/>
    <tableColumn id="3" xr3:uid="{D64CF8DA-A5E3-4CD8-B0D7-1B8FF7A3D8F6}" name="MMF" dataDxfId="5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6DDC96-ACB8-4F6A-B617-D837840061EF}" name="Tabla28" displayName="Tabla28" ref="E5:I7" totalsRowShown="0">
  <autoFilter ref="E5:I7" xr:uid="{136DDC96-ACB8-4F6A-B617-D837840061EF}"/>
  <tableColumns count="5">
    <tableColumn id="1" xr3:uid="{3F3BD8A5-519F-4E8C-B72E-94AF8EF2F6B9}" name="EXP"/>
    <tableColumn id="2" xr3:uid="{406BD4BA-C7B8-475D-8C4D-353BAB801487}" name="16^3"/>
    <tableColumn id="3" xr3:uid="{EE19687B-2AEB-4AB2-9B89-3560CB630422}" name="16^2"/>
    <tableColumn id="4" xr3:uid="{0BEC878F-E44D-409F-A72D-A213B56B32DF}" name="16^1"/>
    <tableColumn id="5" xr3:uid="{999D1ED4-B6FE-4D79-9FA2-75642F84B982}" name="16^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21F3F-14AF-44F6-A6A4-5BE08D01D69C}" name="Tabla11" displayName="Tabla11" ref="A7:G15" totalsRowShown="0" dataDxfId="41">
  <autoFilter ref="A7:G15" xr:uid="{B9321F3F-14AF-44F6-A6A4-5BE08D01D69C}"/>
  <tableColumns count="7">
    <tableColumn id="1" xr3:uid="{146003D4-85AA-4A62-AF73-3F2F1E8E3FD0}" name="BINARIO" dataDxfId="40"/>
    <tableColumn id="2" xr3:uid="{E652681A-4140-4DB5-8118-A4ACD72891BC}" name="NETWORK" dataDxfId="39"/>
    <tableColumn id="3" xr3:uid="{5E246B79-5E36-4191-857B-C436006DCEEB}" name="IP INI" dataDxfId="38"/>
    <tableColumn id="4" xr3:uid="{9E42FDDF-621C-49C1-AF02-A59932FC6B1F}" name="IP FIN" dataDxfId="37"/>
    <tableColumn id="5" xr3:uid="{71CBE653-DD6F-4F5A-A51D-EECA47890D3E}" name="BROADCAST" dataDxfId="36"/>
    <tableColumn id="6" xr3:uid="{E8280997-6488-4F04-B842-27A01165FA01}" name="MASK" dataDxfId="35"/>
    <tableColumn id="7" xr3:uid="{08A09AB8-B0CF-4E94-8322-063107549B58}" name="HOSTS" dataDxfId="34" dataCellStyle="Millares">
      <calculatedColumnFormula>2^21-2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DE3A1-C344-4C6C-962C-35B3A41F3A12}" name="Tabla12" displayName="Tabla12" ref="A3:H4" totalsRowShown="0" headerRowDxfId="33" dataDxfId="32">
  <autoFilter ref="A3:H4" xr:uid="{4B0DE3A1-C344-4C6C-962C-35B3A41F3A12}"/>
  <tableColumns count="8">
    <tableColumn id="1" xr3:uid="{0C15C14F-4C79-4B76-9DAC-8C056682773D}" name="Requerido" dataDxfId="31"/>
    <tableColumn id="2" xr3:uid="{4CF54F79-B1D0-4360-844D-43516C0FD04E}" name="Network" dataDxfId="30"/>
    <tableColumn id="3" xr3:uid="{0C901189-CC72-4C25-8DD7-0817A15F5C5E}" name="S = Subnets" dataDxfId="29"/>
    <tableColumn id="4" xr3:uid="{6B064FA6-0B40-4351-972C-6A2E7D897012}" name="bits" dataDxfId="28"/>
    <tableColumn id="5" xr3:uid="{7FAC6786-C484-4F40-8550-E343AD586903}" name="Next Hop" dataDxfId="27"/>
    <tableColumn id="6" xr3:uid="{449242AC-30D8-43B1-A018-F69CB2FB0F97}" name="Mask" dataDxfId="26"/>
    <tableColumn id="7" xr3:uid="{85725509-C27D-40ED-B2EC-854B1ADD475E}" name="H" dataDxfId="25"/>
    <tableColumn id="8" xr3:uid="{C1D19371-E071-4579-8114-FACA215759CE}" name="Hosts" dataDxfId="24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2A7BB2-01C2-49C7-BD9B-C800BA220CFA}" name="Tabla13" displayName="Tabla13" ref="A19:G23" totalsRowShown="0" headerRowDxfId="23" headerRowBorderDxfId="22" tableBorderDxfId="21">
  <autoFilter ref="A19:G23" xr:uid="{1A2A7BB2-01C2-49C7-BD9B-C800BA220CFA}"/>
  <tableColumns count="7">
    <tableColumn id="1" xr3:uid="{3052B40A-B0FB-4063-9FBF-FC17CD83FFB0}" name="BINARIO"/>
    <tableColumn id="2" xr3:uid="{C0CA8EB6-043B-4612-A2BF-DC96D3B3E729}" name="NETWORK"/>
    <tableColumn id="3" xr3:uid="{51CDD003-D35B-4FEE-A1A5-2A1A1BBB77D8}" name="IP INI"/>
    <tableColumn id="4" xr3:uid="{9D6477AF-FFE2-4997-AAF2-86A1AE4C3A1C}" name="IP FIN"/>
    <tableColumn id="5" xr3:uid="{7DD62337-910D-47F7-8F07-8D59CC86A7A4}" name="BROADCAST" dataDxfId="20"/>
    <tableColumn id="6" xr3:uid="{1C44F769-9EB2-4C0C-999D-DF37719B2C39}" name="MASK" dataDxfId="19"/>
    <tableColumn id="7" xr3:uid="{FCF13681-ACD3-4175-BF97-F3BFA6C155DD}" name="HOSTS" dataDxfId="18">
      <calculatedColumnFormula>2^14-2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23DB7E-15AA-4018-8923-09DB67FB4525}" name="Tabla1115" displayName="Tabla1115" ref="A27:G43" totalsRowShown="0" dataDxfId="17">
  <autoFilter ref="A27:G43" xr:uid="{0023DB7E-15AA-4018-8923-09DB67FB4525}"/>
  <tableColumns count="7">
    <tableColumn id="1" xr3:uid="{C48B5C8C-44DA-42C7-BA70-8FAB6C3336D5}" name="BINARIO" dataDxfId="16"/>
    <tableColumn id="2" xr3:uid="{9450B4FA-08DD-468A-B847-19CB9086572D}" name="NETWORK" dataDxfId="15"/>
    <tableColumn id="3" xr3:uid="{EC1B7D8F-A813-4E30-80B5-D93E1761AB10}" name="IP INI" dataDxfId="14"/>
    <tableColumn id="4" xr3:uid="{5549E95E-0534-459E-A9AF-EE2DD9801061}" name="IP FIN" dataDxfId="13"/>
    <tableColumn id="5" xr3:uid="{C9B9C6AB-E079-42BF-A1BC-2FAA7E8120BE}" name="BROADCAST" dataDxfId="12"/>
    <tableColumn id="6" xr3:uid="{A3586D24-6F8A-452F-B291-564707273729}" name="MASK" dataDxfId="11"/>
    <tableColumn id="7" xr3:uid="{880F75EA-99F8-4356-839D-DA853543AD5B}" name="HOSTS" dataDxfId="10" dataCellStyle="Millare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9D882FF-C061-432F-91D3-36283DEF7BDA}" name="Tabla16" displayName="Tabla16" ref="A6:I12" totalsRowShown="0">
  <autoFilter ref="A6:I12" xr:uid="{29D882FF-C061-432F-91D3-36283DEF7BDA}"/>
  <tableColumns count="9">
    <tableColumn id="1" xr3:uid="{54797E99-8F9C-4D8B-9034-FB8CC23061A7}" name="DEPTO."/>
    <tableColumn id="2" xr3:uid="{92302894-15A0-45BD-8DBD-3D3353BE9E78}" name="Hosts"/>
    <tableColumn id="4" xr3:uid="{222173D5-448F-49EB-9025-1E4EDE82B38F}" name="MAX"/>
    <tableColumn id="5" xr3:uid="{CD3AFF76-FBB8-44D1-ADAC-B8BFCEDD1342}" name="Network"/>
    <tableColumn id="6" xr3:uid="{41A03725-E1FE-48D7-B414-4BFF4EEF8BF7}" name="IP INI"/>
    <tableColumn id="7" xr3:uid="{1C0A632C-ABFD-4F1C-B78A-4721D2B235BA}" name="IP FIN"/>
    <tableColumn id="8" xr3:uid="{11A72542-778D-48D7-A014-18BC3A97C5BD}" name="BROADCAST"/>
    <tableColumn id="9" xr3:uid="{E39E4615-FC9D-4AD2-936B-9C20F6E1B3EC}" name="CIDR"/>
    <tableColumn id="10" xr3:uid="{FAD1D535-C5C2-4FAB-B553-934C05210AC4}" name="MASK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B8E00-9D26-4D25-AD09-2F4D52050179}" name="Tabla1618" displayName="Tabla1618" ref="A14:I20" totalsRowShown="0">
  <autoFilter ref="A14:I20" xr:uid="{427B8E00-9D26-4D25-AD09-2F4D52050179}"/>
  <sortState xmlns:xlrd2="http://schemas.microsoft.com/office/spreadsheetml/2017/richdata2" ref="A15:I20">
    <sortCondition ref="A14:A20"/>
  </sortState>
  <tableColumns count="9">
    <tableColumn id="1" xr3:uid="{7A191D63-7D31-4503-BF21-BF6140E2A159}" name="DEPTO."/>
    <tableColumn id="2" xr3:uid="{1F43B36A-0A31-4808-8922-DA24A10207F7}" name="Hosts"/>
    <tableColumn id="4" xr3:uid="{CB21AF30-24E2-4E12-BCF2-0B100F07EB08}" name="MAX"/>
    <tableColumn id="5" xr3:uid="{1952C969-1034-47B6-BBD6-D5C113B1D8BF}" name="Network" dataDxfId="9"/>
    <tableColumn id="6" xr3:uid="{0F516B3D-8201-4B12-9C70-E05E7A3ADFEE}" name="IP INI" dataDxfId="8"/>
    <tableColumn id="7" xr3:uid="{AB60D57E-4B41-4209-8449-FBCFAEDE7F53}" name="IP FIN" dataDxfId="7"/>
    <tableColumn id="8" xr3:uid="{AB2C5DAE-6E6D-4699-A21A-07090C462992}" name="BROADCAST" dataDxfId="6"/>
    <tableColumn id="9" xr3:uid="{7EC0DB4D-E7BF-4A82-9141-2A091D63BBF8}" name="CIDR"/>
    <tableColumn id="10" xr3:uid="{E7DDED61-54AD-4BA7-96C4-EADA5B31F53B}" name="MASK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CFB9AB-A7DB-4E51-9F35-C2D14D62BEB7}" name="Tabla1619" displayName="Tabla1619" ref="A22:I28" totalsRowShown="0">
  <autoFilter ref="A22:I28" xr:uid="{E5CFB9AB-A7DB-4E51-9F35-C2D14D62BEB7}"/>
  <sortState xmlns:xlrd2="http://schemas.microsoft.com/office/spreadsheetml/2017/richdata2" ref="A23:I28">
    <sortCondition ref="A22:A28"/>
  </sortState>
  <tableColumns count="9">
    <tableColumn id="1" xr3:uid="{28DB5CA5-67C5-4DD1-8E40-70E37E7ED867}" name="DEPTO."/>
    <tableColumn id="2" xr3:uid="{2C3C72D6-7BDD-41D6-A0B6-834E806B956C}" name="Hosts"/>
    <tableColumn id="4" xr3:uid="{393CA5E2-250E-432A-BC96-ECF391D58B94}" name="MAX"/>
    <tableColumn id="5" xr3:uid="{33EC1B45-E51F-4E13-A1EC-8E14A70D4842}" name="Network" dataDxfId="5"/>
    <tableColumn id="6" xr3:uid="{01028ED0-DB9C-474C-B2F7-F2F1AF2A7FBA}" name="IP INI" dataDxfId="4"/>
    <tableColumn id="7" xr3:uid="{0F34AEAE-E617-4D53-BC27-D2397F671359}" name="IP FIN" dataDxfId="3"/>
    <tableColumn id="8" xr3:uid="{6214A5DB-D042-444B-A413-BED554D77CF8}" name="BROADCAST" dataDxfId="2"/>
    <tableColumn id="9" xr3:uid="{5C000C30-2B46-43A9-BA45-1075FCDBD01D}" name="CIDR"/>
    <tableColumn id="10" xr3:uid="{FD9732AD-F870-42F1-946E-3C65294B0473}" name="MASK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9AA9F6-7051-4F59-9650-4A7DF7E1A61B}" name="Tabla1921" displayName="Tabla1921" ref="E2:G13" totalsRowShown="0">
  <autoFilter ref="E2:G13" xr:uid="{FF9AA9F6-7051-4F59-9650-4A7DF7E1A61B}"/>
  <tableColumns count="3">
    <tableColumn id="1" xr3:uid="{B5A30DBB-1EE7-4099-8782-0FBC0A3CBEB3}" name="CODE"/>
    <tableColumn id="2" xr3:uid="{8B3BBF3B-59E2-4408-9917-A55EF4C51BF2}" name="NETWORKS"/>
    <tableColumn id="3" xr3:uid="{F5CA0EC9-7D23-4753-8FF4-F82FBDA1ECF6}" name="VIA" dataDxfId="1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244285C-CA14-42B0-A512-17F672680701}" name="Tabla19" displayName="Tabla19" ref="A2:C8" totalsRowShown="0">
  <autoFilter ref="A2:C8" xr:uid="{0244285C-CA14-42B0-A512-17F672680701}"/>
  <sortState xmlns:xlrd2="http://schemas.microsoft.com/office/spreadsheetml/2017/richdata2" ref="A3:C3">
    <sortCondition ref="B2:B3"/>
  </sortState>
  <tableColumns count="3">
    <tableColumn id="1" xr3:uid="{94CF5556-F372-4E08-A1B6-419333C1414B}" name="CODE"/>
    <tableColumn id="2" xr3:uid="{9DD7D3C8-CA7C-4C8F-8D0D-9D3411992770}" name="NETWORKS"/>
    <tableColumn id="3" xr3:uid="{39A866B9-13C5-4AAE-AD57-4DD3841BC6F2}" name="VIA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8321D3-CCFD-43D7-8B50-0C45EEA5B1E7}" name="Tabla6" displayName="Tabla6" ref="I1:J5" totalsRowShown="0">
  <autoFilter ref="I1:J5" xr:uid="{C78321D3-CCFD-43D7-8B50-0C45EEA5B1E7}"/>
  <tableColumns count="2">
    <tableColumn id="1" xr3:uid="{08E9B9E5-F910-401F-93ED-C04AD37535EF}" name="Conector"/>
    <tableColumn id="2" xr3:uid="{D5269F62-4479-4F3D-A5D4-C1ED26AF7B5B}" name="Definicion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135C1B-9F95-4015-B02C-B87CD34D509E}" name="Tabla8" displayName="Tabla8" ref="I6:J9" totalsRowShown="0">
  <autoFilter ref="I6:J9" xr:uid="{52135C1B-9F95-4015-B02C-B87CD34D509E}"/>
  <tableColumns count="2">
    <tableColumn id="1" xr3:uid="{543EB15E-529C-425D-915D-1E4596E25696}" name="Terminacion"/>
    <tableColumn id="2" xr3:uid="{BC2527C8-7181-4C90-8F5A-90CCE514EF2C}" name="Defini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7475B-955E-4B5C-B1E4-7945829E45C1}" name="Tabla5" displayName="Tabla5" ref="A1:B5" totalsRowShown="0">
  <autoFilter ref="A1:B5" xr:uid="{1777475B-955E-4B5C-B1E4-7945829E45C1}"/>
  <tableColumns count="2">
    <tableColumn id="1" xr3:uid="{EA119109-3829-457F-9F4F-E397DEF4F4D7}" name="Tramas"/>
    <tableColumn id="2" xr3:uid="{A8174C4F-8010-47E5-909A-590CB995DD81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D4BAD5-9F16-44F0-B80D-BE151AB89E25}" name="Tabla9" displayName="Tabla9" ref="A7:B10" totalsRowShown="0">
  <autoFilter ref="A7:B10" xr:uid="{D7D4BAD5-9F16-44F0-B80D-BE151AB89E25}"/>
  <tableColumns count="2">
    <tableColumn id="1" xr3:uid="{46B1B41C-4BCA-44FC-9E28-E4E2B58EE4E2}" name="Metodo"/>
    <tableColumn id="2" xr3:uid="{67AB0127-13A5-4D3C-A82C-2E5645C4DAC6}" name="Descripcion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E6288B-7C0A-44D4-A18C-AA07A1BBA539}" name="Tabla10" displayName="Tabla10" ref="D1:F4" totalsRowShown="0">
  <autoFilter ref="D1:F4" xr:uid="{D6E6288B-7C0A-44D4-A18C-AA07A1BBA539}"/>
  <tableColumns count="3">
    <tableColumn id="1" xr3:uid="{A315599C-C7E2-4B4E-BBA9-5E4AEA4F8A42}" name="Configuracion"/>
    <tableColumn id="2" xr3:uid="{904F5868-24B9-4F90-AC10-9A94B67BACD8}" name="Descripcion"/>
    <tableColumn id="3" xr3:uid="{29502F13-3442-4DE6-A562-AB650E8FCE95}" name="Ejempl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81D43-1DF1-4805-95B1-B96C8A4790AB}" name="Tabla1" displayName="Tabla1" ref="A1:C21" totalsRowShown="0">
  <autoFilter ref="A1:C21" xr:uid="{42F81D43-1DF1-4805-95B1-B96C8A4790AB}"/>
  <tableColumns count="3">
    <tableColumn id="1" xr3:uid="{6D77550C-69D5-44ED-A818-C47FF27E12F8}" name="DEC" dataDxfId="52"/>
    <tableColumn id="2" xr3:uid="{888DFC0E-62A3-4FAD-9D8B-8B3422479316}" name="BIN" dataDxfId="51"/>
    <tableColumn id="3" xr3:uid="{F2900852-B448-4DE9-8912-031513158585}" name="HEX" dataDxfId="5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826FE9-9026-4910-9978-0DF01EB75377}" name="Tabla2" displayName="Tabla2" ref="E1:I3" totalsRowShown="0">
  <autoFilter ref="E1:I3" xr:uid="{3C826FE9-9026-4910-9978-0DF01EB75377}"/>
  <tableColumns count="5">
    <tableColumn id="1" xr3:uid="{A5091F92-CAE8-4302-AA0F-5E7273C946F9}" name="EXP"/>
    <tableColumn id="2" xr3:uid="{4A8F7FD7-5D90-457C-8CA9-B80B430ECE97}" name="10^3"/>
    <tableColumn id="3" xr3:uid="{EDD63518-F780-432B-B881-7C12A9535248}" name="10^2"/>
    <tableColumn id="4" xr3:uid="{6B870D8A-F83F-4117-B81E-102F285E3DE2}" name="10^1"/>
    <tableColumn id="5" xr3:uid="{B06899E1-297D-46A1-98A2-B48F68FA87D3}" name="10^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370397-E076-43E7-9698-49F6F959CE7A}" name="Tabla25" displayName="Tabla25" ref="K1:S3" totalsRowShown="0">
  <autoFilter ref="K1:S3" xr:uid="{E6370397-E076-43E7-9698-49F6F959CE7A}"/>
  <tableColumns count="9">
    <tableColumn id="1" xr3:uid="{D6A37B02-E9C4-49CB-8C2A-A865DDB05E2C}" name="EXP"/>
    <tableColumn id="2" xr3:uid="{1349FDC6-3AA1-42B5-9F06-7FC58808E9C1}" name="2^7" dataDxfId="49">
      <calculatedColumnFormula>2^7</calculatedColumnFormula>
    </tableColumn>
    <tableColumn id="3" xr3:uid="{33EADDB5-4757-4423-BE0A-AB9102000FFB}" name="2^6" dataDxfId="48">
      <calculatedColumnFormula>2^6</calculatedColumnFormula>
    </tableColumn>
    <tableColumn id="4" xr3:uid="{50E8A68B-6961-40D5-98D1-907DC09AFC45}" name="2^5" dataDxfId="47">
      <calculatedColumnFormula>2^5</calculatedColumnFormula>
    </tableColumn>
    <tableColumn id="5" xr3:uid="{C3D88FBD-0E0B-4446-8615-4D2D84ECB388}" name="2^4" dataDxfId="46">
      <calculatedColumnFormula>2^4</calculatedColumnFormula>
    </tableColumn>
    <tableColumn id="6" xr3:uid="{34188D14-E91B-406C-A3AE-60F368E2A5FD}" name="2^3" dataDxfId="45">
      <calculatedColumnFormula>2^3</calculatedColumnFormula>
    </tableColumn>
    <tableColumn id="7" xr3:uid="{109343F3-772B-401D-B6E1-CB46978A4E8A}" name="2^2" dataDxfId="44">
      <calculatedColumnFormula>2^2</calculatedColumnFormula>
    </tableColumn>
    <tableColumn id="8" xr3:uid="{4FEF6C42-FF4E-492F-9369-CB1247EAFFD2}" name="2^1" dataDxfId="43">
      <calculatedColumnFormula>2^1</calculatedColumnFormula>
    </tableColumn>
    <tableColumn id="9" xr3:uid="{8831B11E-9A44-40E1-A709-EAAB97E9E3BD}" name="2^0" dataDxfId="42">
      <calculatedColumnFormula>2^0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B09C-E1B7-4EAF-8A56-2848F2F39911}">
  <dimension ref="A1:D9"/>
  <sheetViews>
    <sheetView topLeftCell="C1" zoomScale="145" zoomScaleNormal="145" workbookViewId="0">
      <selection activeCell="C2" sqref="C2:C4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41.85546875" bestFit="1" customWidth="1"/>
    <col min="4" max="4" width="13.7109375" bestFit="1" customWidth="1"/>
    <col min="5" max="5" width="2.5703125" customWidth="1"/>
  </cols>
  <sheetData>
    <row r="1" spans="1:4" ht="15.75" thickBot="1" x14ac:dyDescent="0.3">
      <c r="A1" s="12" t="s">
        <v>0</v>
      </c>
      <c r="B1" s="12" t="s">
        <v>9</v>
      </c>
      <c r="C1" s="12" t="s">
        <v>10</v>
      </c>
      <c r="D1" s="12" t="s">
        <v>1</v>
      </c>
    </row>
    <row r="2" spans="1:4" x14ac:dyDescent="0.25">
      <c r="A2" s="13" t="s">
        <v>16</v>
      </c>
      <c r="B2" s="260" t="s">
        <v>17</v>
      </c>
      <c r="C2" s="263" t="s">
        <v>22</v>
      </c>
      <c r="D2" s="260" t="s">
        <v>13</v>
      </c>
    </row>
    <row r="3" spans="1:4" x14ac:dyDescent="0.25">
      <c r="A3" s="2" t="s">
        <v>15</v>
      </c>
      <c r="B3" s="261"/>
      <c r="C3" s="264"/>
      <c r="D3" s="261"/>
    </row>
    <row r="4" spans="1:4" x14ac:dyDescent="0.25">
      <c r="A4" s="3" t="s">
        <v>14</v>
      </c>
      <c r="B4" s="261"/>
      <c r="C4" s="264"/>
      <c r="D4" s="261"/>
    </row>
    <row r="5" spans="1:4" x14ac:dyDescent="0.25">
      <c r="A5" s="4" t="s">
        <v>11</v>
      </c>
      <c r="B5" s="4" t="s">
        <v>18</v>
      </c>
      <c r="C5" s="8" t="s">
        <v>23</v>
      </c>
      <c r="D5" s="4" t="s">
        <v>12</v>
      </c>
    </row>
    <row r="6" spans="1:4" x14ac:dyDescent="0.25">
      <c r="A6" s="5" t="s">
        <v>7</v>
      </c>
      <c r="B6" s="5" t="s">
        <v>19</v>
      </c>
      <c r="C6" s="9" t="s">
        <v>24</v>
      </c>
      <c r="D6" s="5" t="s">
        <v>8</v>
      </c>
    </row>
    <row r="7" spans="1:4" x14ac:dyDescent="0.25">
      <c r="A7" s="6" t="s">
        <v>3</v>
      </c>
      <c r="B7" s="6" t="s">
        <v>20</v>
      </c>
      <c r="C7" s="10" t="s">
        <v>25</v>
      </c>
      <c r="D7" s="262" t="s">
        <v>4</v>
      </c>
    </row>
    <row r="8" spans="1:4" x14ac:dyDescent="0.25">
      <c r="A8" s="7" t="s">
        <v>2</v>
      </c>
      <c r="B8" s="7" t="s">
        <v>21</v>
      </c>
      <c r="C8" s="11" t="s">
        <v>26</v>
      </c>
      <c r="D8" s="262"/>
    </row>
    <row r="9" spans="1:4" ht="15.75" thickBot="1" x14ac:dyDescent="0.3">
      <c r="A9" s="15" t="s">
        <v>5</v>
      </c>
      <c r="B9" s="14"/>
      <c r="C9" s="14"/>
      <c r="D9" s="16" t="s">
        <v>6</v>
      </c>
    </row>
  </sheetData>
  <mergeCells count="4">
    <mergeCell ref="D2:D4"/>
    <mergeCell ref="D7:D8"/>
    <mergeCell ref="B2:B4"/>
    <mergeCell ref="C2:C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72EF-3BB2-44C9-8C98-743821E0C5E8}">
  <dimension ref="A1:Q26"/>
  <sheetViews>
    <sheetView tabSelected="1" zoomScale="145" zoomScaleNormal="145" workbookViewId="0">
      <selection activeCell="K8" sqref="K8"/>
    </sheetView>
  </sheetViews>
  <sheetFormatPr baseColWidth="10" defaultRowHeight="15" x14ac:dyDescent="0.25"/>
  <cols>
    <col min="1" max="1" width="10.28515625" bestFit="1" customWidth="1"/>
    <col min="2" max="2" width="5.28515625" style="98" bestFit="1" customWidth="1"/>
    <col min="3" max="3" width="5.42578125" style="98" bestFit="1" customWidth="1"/>
    <col min="4" max="4" width="6" style="98" bestFit="1" customWidth="1"/>
    <col min="5" max="5" width="5.7109375" style="98" bestFit="1" customWidth="1"/>
    <col min="6" max="9" width="5.28515625" style="98" bestFit="1" customWidth="1"/>
    <col min="10" max="10" width="6.28515625" bestFit="1" customWidth="1"/>
    <col min="11" max="11" width="3.5703125" customWidth="1"/>
    <col min="12" max="12" width="5.140625" bestFit="1" customWidth="1"/>
    <col min="13" max="14" width="5.85546875" bestFit="1" customWidth="1"/>
    <col min="15" max="15" width="4.28515625" bestFit="1" customWidth="1"/>
    <col min="16" max="16" width="19.85546875" bestFit="1" customWidth="1"/>
    <col min="17" max="17" width="12.140625" bestFit="1" customWidth="1"/>
  </cols>
  <sheetData>
    <row r="1" spans="1:17" ht="15.75" thickBot="1" x14ac:dyDescent="0.3">
      <c r="A1" s="220" t="s">
        <v>693</v>
      </c>
      <c r="B1" s="303" t="s">
        <v>686</v>
      </c>
      <c r="C1" s="303"/>
      <c r="D1" s="303"/>
      <c r="E1" s="220" t="s">
        <v>685</v>
      </c>
      <c r="F1" s="303" t="s">
        <v>684</v>
      </c>
      <c r="G1" s="303"/>
      <c r="H1" s="303"/>
      <c r="I1" s="303"/>
      <c r="J1" s="220" t="s">
        <v>694</v>
      </c>
      <c r="L1" s="245" t="s">
        <v>692</v>
      </c>
      <c r="M1" s="245" t="s">
        <v>697</v>
      </c>
      <c r="N1" s="245" t="s">
        <v>698</v>
      </c>
      <c r="O1" s="245" t="s">
        <v>406</v>
      </c>
      <c r="P1" s="245" t="s">
        <v>192</v>
      </c>
      <c r="Q1" s="245" t="s">
        <v>33</v>
      </c>
    </row>
    <row r="2" spans="1:17" x14ac:dyDescent="0.25">
      <c r="A2" s="221" t="s">
        <v>692</v>
      </c>
      <c r="B2" s="246">
        <v>2001</v>
      </c>
      <c r="C2" s="246" t="s">
        <v>682</v>
      </c>
      <c r="D2" s="246" t="s">
        <v>683</v>
      </c>
      <c r="E2" s="247" t="s">
        <v>680</v>
      </c>
      <c r="F2" s="248" t="s">
        <v>681</v>
      </c>
      <c r="G2" s="248" t="s">
        <v>681</v>
      </c>
      <c r="H2" s="248" t="s">
        <v>681</v>
      </c>
      <c r="I2" s="248" t="s">
        <v>680</v>
      </c>
      <c r="J2" s="136" t="s">
        <v>696</v>
      </c>
      <c r="K2" s="241"/>
      <c r="L2" s="248" t="s">
        <v>699</v>
      </c>
      <c r="M2" s="136" t="s">
        <v>706</v>
      </c>
      <c r="N2" s="136" t="s">
        <v>707</v>
      </c>
      <c r="O2" s="136" t="s">
        <v>197</v>
      </c>
      <c r="P2" s="255" t="s">
        <v>700</v>
      </c>
      <c r="Q2" s="136" t="s">
        <v>701</v>
      </c>
    </row>
    <row r="3" spans="1:17" x14ac:dyDescent="0.25">
      <c r="A3" s="249" t="s">
        <v>687</v>
      </c>
      <c r="B3" s="242" t="s">
        <v>688</v>
      </c>
      <c r="C3" s="242" t="s">
        <v>689</v>
      </c>
      <c r="D3" s="242" t="s">
        <v>683</v>
      </c>
      <c r="E3" s="243" t="s">
        <v>195</v>
      </c>
      <c r="F3" s="244" t="s">
        <v>194</v>
      </c>
      <c r="G3" s="244" t="s">
        <v>194</v>
      </c>
      <c r="H3" s="244" t="s">
        <v>194</v>
      </c>
      <c r="I3" s="244" t="s">
        <v>195</v>
      </c>
      <c r="J3" s="139" t="s">
        <v>696</v>
      </c>
      <c r="L3" s="139" t="s">
        <v>702</v>
      </c>
      <c r="M3" s="139" t="s">
        <v>708</v>
      </c>
      <c r="N3" s="139" t="s">
        <v>709</v>
      </c>
      <c r="O3" s="139" t="s">
        <v>201</v>
      </c>
      <c r="P3" s="256" t="s">
        <v>705</v>
      </c>
      <c r="Q3" s="139" t="s">
        <v>710</v>
      </c>
    </row>
    <row r="4" spans="1:17" x14ac:dyDescent="0.25">
      <c r="A4" s="250" t="s">
        <v>690</v>
      </c>
      <c r="B4" s="251" t="s">
        <v>688</v>
      </c>
      <c r="C4" s="251" t="s">
        <v>689</v>
      </c>
      <c r="D4" s="251" t="s">
        <v>683</v>
      </c>
      <c r="E4" s="252" t="s">
        <v>195</v>
      </c>
      <c r="F4" s="253" t="s">
        <v>691</v>
      </c>
      <c r="G4" s="253"/>
      <c r="H4" s="253"/>
      <c r="I4" s="253" t="s">
        <v>195</v>
      </c>
      <c r="J4" s="142" t="s">
        <v>696</v>
      </c>
      <c r="L4" s="142" t="s">
        <v>703</v>
      </c>
      <c r="M4" s="142" t="s">
        <v>711</v>
      </c>
      <c r="N4" s="142" t="s">
        <v>712</v>
      </c>
      <c r="O4" s="142" t="s">
        <v>207</v>
      </c>
      <c r="P4" s="257" t="s">
        <v>716</v>
      </c>
      <c r="Q4" s="142" t="s">
        <v>717</v>
      </c>
    </row>
    <row r="5" spans="1:17" ht="15" customHeight="1" thickBot="1" x14ac:dyDescent="0.3">
      <c r="A5" s="254" t="s">
        <v>679</v>
      </c>
      <c r="B5" s="302" t="s">
        <v>695</v>
      </c>
      <c r="C5" s="302"/>
      <c r="D5" s="302"/>
      <c r="E5" s="302"/>
      <c r="F5" s="302"/>
      <c r="G5" s="302"/>
      <c r="H5" s="302"/>
      <c r="I5" s="302"/>
      <c r="J5" s="302"/>
      <c r="L5" s="145" t="s">
        <v>704</v>
      </c>
      <c r="M5" s="145" t="s">
        <v>713</v>
      </c>
      <c r="N5" s="145" t="s">
        <v>714</v>
      </c>
      <c r="O5" s="145" t="s">
        <v>202</v>
      </c>
      <c r="P5" s="258" t="s">
        <v>715</v>
      </c>
      <c r="Q5" s="145" t="s">
        <v>343</v>
      </c>
    </row>
    <row r="6" spans="1:17" ht="15.75" thickBot="1" x14ac:dyDescent="0.3">
      <c r="A6" s="98"/>
      <c r="J6" s="98"/>
    </row>
    <row r="7" spans="1:17" ht="15.75" thickBot="1" x14ac:dyDescent="0.3">
      <c r="A7" s="220" t="s">
        <v>718</v>
      </c>
      <c r="B7" s="303" t="s">
        <v>719</v>
      </c>
      <c r="C7" s="303"/>
      <c r="D7" s="303"/>
      <c r="E7" s="303"/>
      <c r="F7" s="303"/>
      <c r="G7" s="303"/>
      <c r="H7" s="303"/>
      <c r="I7" s="303"/>
      <c r="J7" s="301"/>
    </row>
    <row r="8" spans="1:17" x14ac:dyDescent="0.25">
      <c r="A8" s="221" t="s">
        <v>736</v>
      </c>
      <c r="B8" s="304" t="s">
        <v>732</v>
      </c>
      <c r="C8" s="304"/>
      <c r="D8" s="304"/>
      <c r="E8" s="304"/>
      <c r="F8" s="304"/>
      <c r="G8" s="304"/>
      <c r="H8" s="304"/>
      <c r="I8" s="304"/>
      <c r="J8" s="301"/>
    </row>
    <row r="9" spans="1:17" x14ac:dyDescent="0.25">
      <c r="A9" s="249" t="s">
        <v>728</v>
      </c>
      <c r="B9" s="139" t="s">
        <v>720</v>
      </c>
      <c r="C9" s="139" t="s">
        <v>721</v>
      </c>
      <c r="D9" s="139" t="s">
        <v>722</v>
      </c>
      <c r="E9" s="243" t="s">
        <v>726</v>
      </c>
      <c r="F9" s="243" t="s">
        <v>727</v>
      </c>
      <c r="G9" s="139" t="s">
        <v>723</v>
      </c>
      <c r="H9" s="139" t="s">
        <v>724</v>
      </c>
      <c r="I9" s="139" t="s">
        <v>725</v>
      </c>
      <c r="J9" s="301"/>
    </row>
    <row r="10" spans="1:17" x14ac:dyDescent="0.25">
      <c r="A10" s="250" t="s">
        <v>729</v>
      </c>
      <c r="B10" s="142" t="s">
        <v>733</v>
      </c>
      <c r="C10" s="142" t="s">
        <v>721</v>
      </c>
      <c r="D10" s="142" t="s">
        <v>722</v>
      </c>
      <c r="E10" s="259" t="s">
        <v>726</v>
      </c>
      <c r="F10" s="259" t="s">
        <v>727</v>
      </c>
      <c r="G10" s="142" t="s">
        <v>723</v>
      </c>
      <c r="H10" s="142" t="s">
        <v>724</v>
      </c>
      <c r="I10" s="142" t="s">
        <v>725</v>
      </c>
      <c r="J10" s="301"/>
    </row>
    <row r="11" spans="1:17" ht="15.75" thickBot="1" x14ac:dyDescent="0.3">
      <c r="A11" s="254" t="s">
        <v>737</v>
      </c>
      <c r="B11" s="302" t="s">
        <v>734</v>
      </c>
      <c r="C11" s="302"/>
      <c r="D11" s="302"/>
      <c r="E11" s="302"/>
      <c r="F11" s="302"/>
      <c r="G11" s="302"/>
      <c r="H11" s="302"/>
      <c r="I11" s="302"/>
      <c r="J11" s="301"/>
    </row>
    <row r="12" spans="1:17" ht="15.75" thickBot="1" x14ac:dyDescent="0.3">
      <c r="A12" s="220" t="s">
        <v>718</v>
      </c>
      <c r="B12" s="303" t="s">
        <v>719</v>
      </c>
      <c r="C12" s="303"/>
      <c r="D12" s="303"/>
      <c r="E12" s="303"/>
      <c r="F12" s="303"/>
      <c r="G12" s="303"/>
      <c r="H12" s="303"/>
      <c r="I12" s="303"/>
      <c r="J12" s="265"/>
    </row>
    <row r="13" spans="1:17" x14ac:dyDescent="0.25">
      <c r="A13" s="221" t="s">
        <v>736</v>
      </c>
      <c r="B13" s="304" t="s">
        <v>735</v>
      </c>
      <c r="C13" s="304"/>
      <c r="D13" s="304"/>
      <c r="E13" s="304"/>
      <c r="F13" s="304"/>
      <c r="G13" s="304"/>
      <c r="H13" s="304"/>
      <c r="I13" s="304"/>
      <c r="J13" s="265"/>
    </row>
    <row r="14" spans="1:17" x14ac:dyDescent="0.25">
      <c r="A14" s="249" t="s">
        <v>728</v>
      </c>
      <c r="B14" s="139" t="s">
        <v>720</v>
      </c>
      <c r="C14" s="139" t="s">
        <v>207</v>
      </c>
      <c r="D14" s="139" t="s">
        <v>208</v>
      </c>
      <c r="E14" s="243" t="s">
        <v>726</v>
      </c>
      <c r="F14" s="243" t="s">
        <v>727</v>
      </c>
      <c r="G14" s="139" t="s">
        <v>738</v>
      </c>
      <c r="H14" s="139" t="s">
        <v>739</v>
      </c>
      <c r="I14" s="139" t="s">
        <v>730</v>
      </c>
      <c r="J14" s="265"/>
    </row>
    <row r="15" spans="1:17" x14ac:dyDescent="0.25">
      <c r="A15" s="250" t="s">
        <v>729</v>
      </c>
      <c r="B15" s="142" t="s">
        <v>733</v>
      </c>
      <c r="C15" s="142" t="s">
        <v>207</v>
      </c>
      <c r="D15" s="142" t="s">
        <v>208</v>
      </c>
      <c r="E15" s="259" t="s">
        <v>726</v>
      </c>
      <c r="F15" s="259" t="s">
        <v>727</v>
      </c>
      <c r="G15" s="142" t="s">
        <v>738</v>
      </c>
      <c r="H15" s="142" t="s">
        <v>739</v>
      </c>
      <c r="I15" s="142" t="s">
        <v>730</v>
      </c>
      <c r="J15" s="265"/>
    </row>
    <row r="16" spans="1:17" ht="15.75" thickBot="1" x14ac:dyDescent="0.3">
      <c r="A16" s="254" t="s">
        <v>737</v>
      </c>
      <c r="B16" s="302" t="s">
        <v>740</v>
      </c>
      <c r="C16" s="302"/>
      <c r="D16" s="302"/>
      <c r="E16" s="302"/>
      <c r="F16" s="302"/>
      <c r="G16" s="302"/>
      <c r="H16" s="302"/>
      <c r="I16" s="302"/>
      <c r="J16" s="265"/>
    </row>
    <row r="17" spans="1:10" ht="15.75" thickBot="1" x14ac:dyDescent="0.3">
      <c r="A17" s="220" t="s">
        <v>718</v>
      </c>
      <c r="B17" s="303" t="s">
        <v>719</v>
      </c>
      <c r="C17" s="303"/>
      <c r="D17" s="303"/>
      <c r="E17" s="303"/>
      <c r="F17" s="303"/>
      <c r="G17" s="303"/>
      <c r="H17" s="303"/>
      <c r="I17" s="303"/>
      <c r="J17" s="265"/>
    </row>
    <row r="18" spans="1:10" x14ac:dyDescent="0.25">
      <c r="A18" s="221" t="s">
        <v>736</v>
      </c>
      <c r="B18" s="304" t="s">
        <v>741</v>
      </c>
      <c r="C18" s="304"/>
      <c r="D18" s="304"/>
      <c r="E18" s="304"/>
      <c r="F18" s="304"/>
      <c r="G18" s="304"/>
      <c r="H18" s="304"/>
      <c r="I18" s="304"/>
      <c r="J18" s="265"/>
    </row>
    <row r="19" spans="1:10" x14ac:dyDescent="0.25">
      <c r="A19" s="249" t="s">
        <v>728</v>
      </c>
      <c r="B19" s="139" t="s">
        <v>720</v>
      </c>
      <c r="C19" s="139" t="s">
        <v>742</v>
      </c>
      <c r="D19" s="139" t="s">
        <v>743</v>
      </c>
      <c r="E19" s="243" t="s">
        <v>726</v>
      </c>
      <c r="F19" s="243" t="s">
        <v>727</v>
      </c>
      <c r="G19" s="139" t="s">
        <v>744</v>
      </c>
      <c r="H19" s="139" t="s">
        <v>745</v>
      </c>
      <c r="I19" s="139" t="s">
        <v>746</v>
      </c>
      <c r="J19" s="265"/>
    </row>
    <row r="20" spans="1:10" x14ac:dyDescent="0.25">
      <c r="A20" s="250" t="s">
        <v>729</v>
      </c>
      <c r="B20" s="142" t="s">
        <v>731</v>
      </c>
      <c r="C20" s="142" t="s">
        <v>742</v>
      </c>
      <c r="D20" s="142" t="s">
        <v>743</v>
      </c>
      <c r="E20" s="259" t="s">
        <v>726</v>
      </c>
      <c r="F20" s="259" t="s">
        <v>727</v>
      </c>
      <c r="G20" s="142" t="s">
        <v>744</v>
      </c>
      <c r="H20" s="142" t="s">
        <v>745</v>
      </c>
      <c r="I20" s="142" t="s">
        <v>746</v>
      </c>
      <c r="J20" s="265"/>
    </row>
    <row r="21" spans="1:10" ht="15.75" thickBot="1" x14ac:dyDescent="0.3">
      <c r="A21" s="254" t="s">
        <v>737</v>
      </c>
      <c r="B21" s="302" t="s">
        <v>747</v>
      </c>
      <c r="C21" s="302"/>
      <c r="D21" s="302"/>
      <c r="E21" s="302"/>
      <c r="F21" s="302"/>
      <c r="G21" s="302"/>
      <c r="H21" s="302"/>
      <c r="I21" s="302"/>
      <c r="J21" s="265"/>
    </row>
    <row r="22" spans="1:10" ht="15.75" thickBot="1" x14ac:dyDescent="0.3">
      <c r="A22" s="220" t="s">
        <v>718</v>
      </c>
      <c r="B22" s="303" t="s">
        <v>719</v>
      </c>
      <c r="C22" s="303"/>
      <c r="D22" s="303"/>
      <c r="E22" s="303"/>
      <c r="F22" s="303"/>
      <c r="G22" s="303"/>
      <c r="H22" s="303"/>
      <c r="I22" s="303"/>
      <c r="J22" s="265"/>
    </row>
    <row r="23" spans="1:10" x14ac:dyDescent="0.25">
      <c r="A23" s="221" t="s">
        <v>736</v>
      </c>
      <c r="B23" s="304" t="s">
        <v>748</v>
      </c>
      <c r="C23" s="304"/>
      <c r="D23" s="304"/>
      <c r="E23" s="304"/>
      <c r="F23" s="304"/>
      <c r="G23" s="304"/>
      <c r="H23" s="304"/>
      <c r="I23" s="304"/>
      <c r="J23" s="265"/>
    </row>
    <row r="24" spans="1:10" x14ac:dyDescent="0.25">
      <c r="A24" s="249" t="s">
        <v>728</v>
      </c>
      <c r="B24" s="139" t="s">
        <v>749</v>
      </c>
      <c r="C24" s="139" t="s">
        <v>750</v>
      </c>
      <c r="D24" s="139" t="s">
        <v>751</v>
      </c>
      <c r="E24" s="243" t="s">
        <v>726</v>
      </c>
      <c r="F24" s="243" t="s">
        <v>727</v>
      </c>
      <c r="G24" s="139" t="s">
        <v>752</v>
      </c>
      <c r="H24" s="139" t="s">
        <v>753</v>
      </c>
      <c r="I24" s="139" t="s">
        <v>754</v>
      </c>
      <c r="J24" s="265"/>
    </row>
    <row r="25" spans="1:10" x14ac:dyDescent="0.25">
      <c r="A25" s="250" t="s">
        <v>729</v>
      </c>
      <c r="B25" s="142" t="s">
        <v>731</v>
      </c>
      <c r="C25" s="142" t="s">
        <v>750</v>
      </c>
      <c r="D25" s="142" t="s">
        <v>751</v>
      </c>
      <c r="E25" s="259" t="s">
        <v>726</v>
      </c>
      <c r="F25" s="259" t="s">
        <v>727</v>
      </c>
      <c r="G25" s="142" t="s">
        <v>752</v>
      </c>
      <c r="H25" s="142" t="s">
        <v>753</v>
      </c>
      <c r="I25" s="142" t="s">
        <v>754</v>
      </c>
      <c r="J25" s="265"/>
    </row>
    <row r="26" spans="1:10" ht="15.75" thickBot="1" x14ac:dyDescent="0.3">
      <c r="A26" s="254" t="s">
        <v>737</v>
      </c>
      <c r="B26" s="302" t="s">
        <v>755</v>
      </c>
      <c r="C26" s="302"/>
      <c r="D26" s="302"/>
      <c r="E26" s="302"/>
      <c r="F26" s="302"/>
      <c r="G26" s="302"/>
      <c r="H26" s="302"/>
      <c r="I26" s="302"/>
      <c r="J26" s="265"/>
    </row>
  </sheetData>
  <mergeCells count="19">
    <mergeCell ref="B1:D1"/>
    <mergeCell ref="F1:I1"/>
    <mergeCell ref="B5:J5"/>
    <mergeCell ref="B7:I7"/>
    <mergeCell ref="J7:J11"/>
    <mergeCell ref="J12:J16"/>
    <mergeCell ref="J17:J21"/>
    <mergeCell ref="J22:J26"/>
    <mergeCell ref="B26:I26"/>
    <mergeCell ref="B12:I12"/>
    <mergeCell ref="B17:I17"/>
    <mergeCell ref="B22:I22"/>
    <mergeCell ref="B8:I8"/>
    <mergeCell ref="B11:I11"/>
    <mergeCell ref="B13:I13"/>
    <mergeCell ref="B16:I16"/>
    <mergeCell ref="B18:I18"/>
    <mergeCell ref="B23:I23"/>
    <mergeCell ref="B21:I2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B955-0179-44D1-8995-F7853F4C3651}">
  <dimension ref="A1:J16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12.28515625" bestFit="1" customWidth="1"/>
    <col min="2" max="2" width="11.140625" bestFit="1" customWidth="1"/>
    <col min="3" max="3" width="10" bestFit="1" customWidth="1"/>
    <col min="4" max="4" width="6.42578125" bestFit="1" customWidth="1"/>
    <col min="5" max="5" width="2.7109375" customWidth="1"/>
    <col min="6" max="6" width="17.7109375" bestFit="1" customWidth="1"/>
    <col min="7" max="7" width="14.5703125" bestFit="1" customWidth="1"/>
    <col min="8" max="8" width="7.5703125" bestFit="1" customWidth="1"/>
    <col min="9" max="9" width="4" customWidth="1"/>
    <col min="10" max="17" width="6.7109375" customWidth="1"/>
  </cols>
  <sheetData>
    <row r="1" spans="1:10" x14ac:dyDescent="0.25">
      <c r="A1" s="1" t="s">
        <v>27</v>
      </c>
      <c r="B1" s="1" t="s">
        <v>28</v>
      </c>
      <c r="C1" s="1" t="s">
        <v>29</v>
      </c>
      <c r="D1" s="1" t="s">
        <v>107</v>
      </c>
      <c r="F1" s="22"/>
      <c r="H1" s="19"/>
      <c r="I1" s="20"/>
      <c r="J1" s="21"/>
    </row>
    <row r="3" spans="1:10" ht="15.75" thickBot="1" x14ac:dyDescent="0.3">
      <c r="A3" s="265" t="s">
        <v>30</v>
      </c>
      <c r="B3" s="265"/>
      <c r="C3" s="265"/>
      <c r="F3" s="265" t="s">
        <v>31</v>
      </c>
      <c r="G3" s="265"/>
      <c r="H3" s="265"/>
    </row>
    <row r="4" spans="1:10" ht="15.75" thickBot="1" x14ac:dyDescent="0.3">
      <c r="A4" s="27" t="s">
        <v>32</v>
      </c>
      <c r="B4" s="27" t="s">
        <v>94</v>
      </c>
      <c r="C4" s="27" t="s">
        <v>92</v>
      </c>
      <c r="D4" s="28" t="s">
        <v>74</v>
      </c>
      <c r="E4" s="1"/>
      <c r="F4" s="32" t="s">
        <v>32</v>
      </c>
      <c r="G4" s="32" t="s">
        <v>33</v>
      </c>
      <c r="H4" s="32" t="s">
        <v>93</v>
      </c>
    </row>
    <row r="5" spans="1:10" x14ac:dyDescent="0.25">
      <c r="A5" s="29" t="s">
        <v>34</v>
      </c>
      <c r="B5" s="29" t="s">
        <v>35</v>
      </c>
      <c r="C5" s="29" t="s">
        <v>36</v>
      </c>
      <c r="D5" s="29" t="s">
        <v>75</v>
      </c>
      <c r="E5" s="17"/>
      <c r="F5" s="33" t="s">
        <v>84</v>
      </c>
      <c r="G5" s="33" t="s">
        <v>102</v>
      </c>
      <c r="H5" s="33" t="s">
        <v>36</v>
      </c>
    </row>
    <row r="6" spans="1:10" x14ac:dyDescent="0.25">
      <c r="A6" s="30" t="s">
        <v>37</v>
      </c>
      <c r="B6" s="30" t="s">
        <v>50</v>
      </c>
      <c r="C6" s="30" t="s">
        <v>38</v>
      </c>
      <c r="D6" s="30" t="s">
        <v>70</v>
      </c>
      <c r="E6" s="17"/>
      <c r="F6" s="25" t="s">
        <v>83</v>
      </c>
      <c r="G6" s="25" t="s">
        <v>88</v>
      </c>
      <c r="H6" s="25" t="s">
        <v>38</v>
      </c>
    </row>
    <row r="7" spans="1:10" x14ac:dyDescent="0.25">
      <c r="A7" s="31" t="s">
        <v>49</v>
      </c>
      <c r="B7" s="31" t="s">
        <v>51</v>
      </c>
      <c r="C7" s="31" t="s">
        <v>39</v>
      </c>
      <c r="D7" s="31" t="s">
        <v>72</v>
      </c>
      <c r="E7" s="17"/>
      <c r="F7" s="24" t="s">
        <v>85</v>
      </c>
      <c r="G7" s="24" t="s">
        <v>91</v>
      </c>
      <c r="H7" s="24" t="s">
        <v>39</v>
      </c>
    </row>
    <row r="8" spans="1:10" x14ac:dyDescent="0.25">
      <c r="A8" s="30" t="s">
        <v>52</v>
      </c>
      <c r="B8" s="30" t="s">
        <v>53</v>
      </c>
      <c r="C8" s="30" t="s">
        <v>40</v>
      </c>
      <c r="D8" s="30" t="s">
        <v>71</v>
      </c>
      <c r="E8" s="17"/>
      <c r="F8" s="25" t="s">
        <v>86</v>
      </c>
      <c r="G8" s="25" t="s">
        <v>90</v>
      </c>
      <c r="H8" s="25" t="s">
        <v>40</v>
      </c>
    </row>
    <row r="9" spans="1:10" ht="15.75" thickBot="1" x14ac:dyDescent="0.3">
      <c r="A9" s="31" t="s">
        <v>54</v>
      </c>
      <c r="B9" s="31" t="s">
        <v>55</v>
      </c>
      <c r="C9" s="31" t="s">
        <v>41</v>
      </c>
      <c r="D9" s="31" t="s">
        <v>73</v>
      </c>
      <c r="E9" s="17"/>
      <c r="F9" s="26" t="s">
        <v>87</v>
      </c>
      <c r="G9" s="26" t="s">
        <v>89</v>
      </c>
      <c r="H9" s="26" t="s">
        <v>41</v>
      </c>
    </row>
    <row r="10" spans="1:10" ht="15.75" thickBot="1" x14ac:dyDescent="0.3">
      <c r="A10" s="30" t="s">
        <v>56</v>
      </c>
      <c r="B10" s="30" t="s">
        <v>63</v>
      </c>
      <c r="C10" s="30" t="s">
        <v>42</v>
      </c>
      <c r="D10" s="30" t="s">
        <v>76</v>
      </c>
      <c r="E10" s="17"/>
      <c r="F10" s="265" t="s">
        <v>95</v>
      </c>
      <c r="G10" s="265"/>
      <c r="H10" s="265"/>
    </row>
    <row r="11" spans="1:10" ht="15.75" thickBot="1" x14ac:dyDescent="0.3">
      <c r="A11" s="31" t="s">
        <v>57</v>
      </c>
      <c r="B11" s="31" t="s">
        <v>64</v>
      </c>
      <c r="C11" s="31" t="s">
        <v>43</v>
      </c>
      <c r="D11" s="31" t="s">
        <v>80</v>
      </c>
      <c r="E11" s="17"/>
      <c r="F11" s="23" t="s">
        <v>32</v>
      </c>
      <c r="G11" s="23" t="s">
        <v>33</v>
      </c>
      <c r="H11" s="23" t="s">
        <v>93</v>
      </c>
    </row>
    <row r="12" spans="1:10" x14ac:dyDescent="0.25">
      <c r="A12" s="30" t="s">
        <v>58</v>
      </c>
      <c r="B12" s="30" t="s">
        <v>65</v>
      </c>
      <c r="C12" s="30" t="s">
        <v>44</v>
      </c>
      <c r="D12" s="30" t="s">
        <v>77</v>
      </c>
      <c r="E12" s="17"/>
      <c r="F12" s="24" t="s">
        <v>96</v>
      </c>
      <c r="G12" s="24" t="s">
        <v>101</v>
      </c>
      <c r="H12" s="24" t="s">
        <v>36</v>
      </c>
    </row>
    <row r="13" spans="1:10" x14ac:dyDescent="0.25">
      <c r="A13" s="31" t="s">
        <v>59</v>
      </c>
      <c r="B13" s="31" t="s">
        <v>66</v>
      </c>
      <c r="C13" s="31" t="s">
        <v>45</v>
      </c>
      <c r="D13" s="31" t="s">
        <v>78</v>
      </c>
      <c r="E13" s="17"/>
      <c r="F13" s="25" t="s">
        <v>97</v>
      </c>
      <c r="G13" s="25" t="s">
        <v>103</v>
      </c>
      <c r="H13" s="25" t="s">
        <v>38</v>
      </c>
    </row>
    <row r="14" spans="1:10" x14ac:dyDescent="0.25">
      <c r="A14" s="30" t="s">
        <v>60</v>
      </c>
      <c r="B14" s="30" t="s">
        <v>67</v>
      </c>
      <c r="C14" s="30" t="s">
        <v>46</v>
      </c>
      <c r="D14" s="30" t="s">
        <v>79</v>
      </c>
      <c r="E14" s="17"/>
      <c r="F14" s="24" t="s">
        <v>98</v>
      </c>
      <c r="G14" s="24" t="s">
        <v>104</v>
      </c>
      <c r="H14" s="24" t="s">
        <v>39</v>
      </c>
    </row>
    <row r="15" spans="1:10" x14ac:dyDescent="0.25">
      <c r="A15" s="31" t="s">
        <v>61</v>
      </c>
      <c r="B15" s="31" t="s">
        <v>68</v>
      </c>
      <c r="C15" s="31" t="s">
        <v>47</v>
      </c>
      <c r="D15" s="31" t="s">
        <v>81</v>
      </c>
      <c r="E15" s="17"/>
      <c r="F15" s="25" t="s">
        <v>99</v>
      </c>
      <c r="G15" s="25" t="s">
        <v>105</v>
      </c>
      <c r="H15" s="25" t="s">
        <v>40</v>
      </c>
    </row>
    <row r="16" spans="1:10" ht="15.75" thickBot="1" x14ac:dyDescent="0.3">
      <c r="A16" s="16" t="s">
        <v>62</v>
      </c>
      <c r="B16" s="16" t="s">
        <v>69</v>
      </c>
      <c r="C16" s="16" t="s">
        <v>48</v>
      </c>
      <c r="D16" s="16" t="s">
        <v>82</v>
      </c>
      <c r="E16" s="17"/>
      <c r="F16" s="26" t="s">
        <v>100</v>
      </c>
      <c r="G16" s="26" t="s">
        <v>106</v>
      </c>
      <c r="H16" s="26" t="s">
        <v>41</v>
      </c>
    </row>
  </sheetData>
  <mergeCells count="3">
    <mergeCell ref="A3:C3"/>
    <mergeCell ref="F3:H3"/>
    <mergeCell ref="F10:H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611C-C95E-47CD-8ED7-7DBE740143C6}">
  <dimension ref="A1:M25"/>
  <sheetViews>
    <sheetView topLeftCell="A7" zoomScale="175" zoomScaleNormal="175" workbookViewId="0">
      <selection activeCell="J17" sqref="J17"/>
    </sheetView>
  </sheetViews>
  <sheetFormatPr baseColWidth="10" defaultRowHeight="15" x14ac:dyDescent="0.25"/>
  <cols>
    <col min="1" max="1" width="14.7109375" style="17" bestFit="1" customWidth="1"/>
    <col min="2" max="2" width="15" customWidth="1"/>
    <col min="3" max="3" width="14.7109375" style="17" customWidth="1"/>
    <col min="4" max="4" width="3.28515625" style="34" customWidth="1"/>
    <col min="5" max="5" width="8.28515625" style="34" bestFit="1" customWidth="1"/>
    <col min="6" max="6" width="12.5703125" style="34" bestFit="1" customWidth="1"/>
    <col min="7" max="7" width="12.85546875" style="34" bestFit="1" customWidth="1"/>
    <col min="8" max="8" width="3" style="34" customWidth="1"/>
    <col min="9" max="9" width="12.28515625" style="34" customWidth="1"/>
    <col min="10" max="10" width="24.7109375" style="34" bestFit="1" customWidth="1"/>
    <col min="11" max="11" width="9.42578125" style="35" customWidth="1"/>
  </cols>
  <sheetData>
    <row r="1" spans="1:13" x14ac:dyDescent="0.25">
      <c r="A1" s="17" t="s">
        <v>118</v>
      </c>
      <c r="B1" s="1" t="s">
        <v>140</v>
      </c>
      <c r="C1" s="17" t="s">
        <v>119</v>
      </c>
      <c r="E1" s="44" t="s">
        <v>141</v>
      </c>
      <c r="F1" s="44" t="s">
        <v>143</v>
      </c>
      <c r="G1" s="46" t="s">
        <v>142</v>
      </c>
      <c r="I1" s="34" t="s">
        <v>166</v>
      </c>
      <c r="J1" s="34" t="s">
        <v>113</v>
      </c>
      <c r="K1" s="34"/>
    </row>
    <row r="2" spans="1:13" x14ac:dyDescent="0.25">
      <c r="A2" s="36" t="s">
        <v>120</v>
      </c>
      <c r="B2" s="17" t="s">
        <v>128</v>
      </c>
      <c r="C2" s="38" t="s">
        <v>122</v>
      </c>
      <c r="E2" s="44" t="s">
        <v>144</v>
      </c>
      <c r="F2" s="44" t="s">
        <v>145</v>
      </c>
      <c r="G2" s="46" t="s">
        <v>146</v>
      </c>
      <c r="I2" s="34" t="s">
        <v>168</v>
      </c>
      <c r="J2" s="34" t="s">
        <v>172</v>
      </c>
      <c r="K2" s="34"/>
      <c r="L2" s="34"/>
      <c r="M2" s="34"/>
    </row>
    <row r="3" spans="1:13" x14ac:dyDescent="0.25">
      <c r="A3" s="37" t="s">
        <v>121</v>
      </c>
      <c r="B3" s="17" t="s">
        <v>128</v>
      </c>
      <c r="C3" s="41" t="s">
        <v>125</v>
      </c>
      <c r="E3" s="44" t="s">
        <v>147</v>
      </c>
      <c r="F3" s="44" t="s">
        <v>148</v>
      </c>
      <c r="G3" s="46" t="s">
        <v>149</v>
      </c>
      <c r="I3" s="34" t="s">
        <v>169</v>
      </c>
      <c r="J3" s="34" t="s">
        <v>173</v>
      </c>
      <c r="K3" s="34"/>
      <c r="L3" s="34"/>
      <c r="M3" s="34"/>
    </row>
    <row r="4" spans="1:13" x14ac:dyDescent="0.25">
      <c r="A4" s="38" t="s">
        <v>122</v>
      </c>
      <c r="B4" s="17" t="s">
        <v>129</v>
      </c>
      <c r="C4" s="36" t="s">
        <v>120</v>
      </c>
      <c r="E4" s="44" t="s">
        <v>150</v>
      </c>
      <c r="F4" s="44" t="s">
        <v>151</v>
      </c>
      <c r="G4" s="44" t="s">
        <v>152</v>
      </c>
      <c r="I4" s="45" t="s">
        <v>170</v>
      </c>
      <c r="J4" s="34" t="s">
        <v>174</v>
      </c>
      <c r="K4" s="34"/>
      <c r="L4" s="34"/>
      <c r="M4" s="34"/>
    </row>
    <row r="5" spans="1:13" x14ac:dyDescent="0.25">
      <c r="A5" s="39" t="s">
        <v>123</v>
      </c>
      <c r="B5" s="17"/>
      <c r="C5" s="39" t="s">
        <v>123</v>
      </c>
      <c r="E5" s="44" t="s">
        <v>153</v>
      </c>
      <c r="F5" s="44" t="s">
        <v>154</v>
      </c>
      <c r="G5" s="44" t="s">
        <v>155</v>
      </c>
      <c r="I5" s="45" t="s">
        <v>171</v>
      </c>
      <c r="J5" s="45" t="s">
        <v>175</v>
      </c>
      <c r="K5" s="34"/>
      <c r="L5" s="34"/>
      <c r="M5" s="34"/>
    </row>
    <row r="6" spans="1:13" x14ac:dyDescent="0.25">
      <c r="A6" s="40" t="s">
        <v>124</v>
      </c>
      <c r="B6" s="17"/>
      <c r="C6" s="40" t="s">
        <v>124</v>
      </c>
      <c r="E6" s="44" t="s">
        <v>156</v>
      </c>
      <c r="F6" s="44" t="s">
        <v>157</v>
      </c>
      <c r="G6" s="44" t="s">
        <v>158</v>
      </c>
      <c r="I6" s="34" t="s">
        <v>167</v>
      </c>
      <c r="J6" s="34" t="s">
        <v>113</v>
      </c>
      <c r="K6" s="34"/>
      <c r="L6" s="34"/>
      <c r="M6" s="34"/>
    </row>
    <row r="7" spans="1:13" x14ac:dyDescent="0.25">
      <c r="A7" s="41" t="s">
        <v>125</v>
      </c>
      <c r="B7" s="17" t="s">
        <v>129</v>
      </c>
      <c r="C7" s="37" t="s">
        <v>121</v>
      </c>
      <c r="E7" s="44" t="s">
        <v>159</v>
      </c>
      <c r="F7" s="44" t="s">
        <v>162</v>
      </c>
      <c r="G7" s="44" t="s">
        <v>163</v>
      </c>
      <c r="I7" s="34" t="s">
        <v>176</v>
      </c>
      <c r="J7" s="34" t="s">
        <v>179</v>
      </c>
      <c r="K7" s="34"/>
      <c r="L7" s="34"/>
      <c r="M7" s="34"/>
    </row>
    <row r="8" spans="1:13" x14ac:dyDescent="0.25">
      <c r="A8" s="42" t="s">
        <v>126</v>
      </c>
      <c r="B8" s="17"/>
      <c r="C8" s="42" t="s">
        <v>126</v>
      </c>
      <c r="E8" s="44" t="s">
        <v>160</v>
      </c>
      <c r="F8" s="44" t="s">
        <v>163</v>
      </c>
      <c r="G8" s="44" t="s">
        <v>162</v>
      </c>
      <c r="I8" s="34" t="s">
        <v>177</v>
      </c>
      <c r="J8" s="34" t="s">
        <v>180</v>
      </c>
      <c r="K8" s="34"/>
      <c r="L8" s="34"/>
      <c r="M8" s="34"/>
    </row>
    <row r="9" spans="1:13" x14ac:dyDescent="0.25">
      <c r="A9" s="43" t="s">
        <v>127</v>
      </c>
      <c r="B9" s="1"/>
      <c r="C9" s="43" t="s">
        <v>127</v>
      </c>
      <c r="E9" s="44" t="s">
        <v>161</v>
      </c>
      <c r="F9" s="44" t="s">
        <v>165</v>
      </c>
      <c r="G9" s="44" t="s">
        <v>164</v>
      </c>
      <c r="I9" s="34" t="s">
        <v>178</v>
      </c>
      <c r="J9" s="34" t="s">
        <v>181</v>
      </c>
      <c r="K9" s="34"/>
      <c r="L9" s="34"/>
      <c r="M9" s="34"/>
    </row>
    <row r="10" spans="1:13" ht="15.75" thickBot="1" x14ac:dyDescent="0.3">
      <c r="K10" s="34"/>
      <c r="L10" s="34"/>
      <c r="M10" s="34"/>
    </row>
    <row r="11" spans="1:13" ht="15.75" thickBot="1" x14ac:dyDescent="0.3">
      <c r="A11" s="50" t="s">
        <v>130</v>
      </c>
      <c r="B11" s="267" t="s">
        <v>136</v>
      </c>
      <c r="C11" s="267"/>
      <c r="E11" s="12" t="s">
        <v>111</v>
      </c>
      <c r="F11" s="267" t="s">
        <v>113</v>
      </c>
      <c r="G11" s="267"/>
      <c r="I11" s="12" t="s">
        <v>182</v>
      </c>
      <c r="J11" s="12" t="s">
        <v>113</v>
      </c>
      <c r="K11" s="34"/>
      <c r="L11" s="34"/>
      <c r="M11" s="34"/>
    </row>
    <row r="12" spans="1:13" x14ac:dyDescent="0.25">
      <c r="A12" s="51" t="s">
        <v>131</v>
      </c>
      <c r="B12" s="268" t="s">
        <v>133</v>
      </c>
      <c r="C12" s="268"/>
      <c r="E12" s="55" t="s">
        <v>112</v>
      </c>
      <c r="F12" s="268" t="s">
        <v>117</v>
      </c>
      <c r="G12" s="268"/>
      <c r="I12" s="55" t="s">
        <v>183</v>
      </c>
      <c r="J12" s="55" t="s">
        <v>187</v>
      </c>
      <c r="K12" s="34"/>
      <c r="L12" s="34"/>
      <c r="M12" s="34"/>
    </row>
    <row r="13" spans="1:13" x14ac:dyDescent="0.25">
      <c r="A13" s="52" t="s">
        <v>137</v>
      </c>
      <c r="B13" s="269" t="s">
        <v>132</v>
      </c>
      <c r="C13" s="269"/>
      <c r="E13" s="48" t="s">
        <v>108</v>
      </c>
      <c r="F13" s="269" t="s">
        <v>114</v>
      </c>
      <c r="G13" s="269"/>
      <c r="I13" s="56" t="s">
        <v>184</v>
      </c>
      <c r="J13" s="56" t="s">
        <v>188</v>
      </c>
      <c r="K13" s="34"/>
      <c r="L13" s="34"/>
      <c r="M13" s="34"/>
    </row>
    <row r="14" spans="1:13" x14ac:dyDescent="0.25">
      <c r="A14" s="53" t="s">
        <v>138</v>
      </c>
      <c r="B14" s="270" t="s">
        <v>134</v>
      </c>
      <c r="C14" s="270"/>
      <c r="E14" s="47" t="s">
        <v>109</v>
      </c>
      <c r="F14" s="270" t="s">
        <v>115</v>
      </c>
      <c r="G14" s="270"/>
      <c r="I14" s="57" t="s">
        <v>185</v>
      </c>
      <c r="J14" s="57" t="s">
        <v>189</v>
      </c>
      <c r="K14" s="34"/>
      <c r="L14" s="34"/>
      <c r="M14" s="34"/>
    </row>
    <row r="15" spans="1:13" ht="15.75" thickBot="1" x14ac:dyDescent="0.3">
      <c r="A15" s="54" t="s">
        <v>139</v>
      </c>
      <c r="B15" s="266" t="s">
        <v>135</v>
      </c>
      <c r="C15" s="266"/>
      <c r="E15" s="49" t="s">
        <v>110</v>
      </c>
      <c r="F15" s="266" t="s">
        <v>116</v>
      </c>
      <c r="G15" s="266"/>
      <c r="I15" s="49" t="s">
        <v>186</v>
      </c>
      <c r="J15" s="49" t="s">
        <v>190</v>
      </c>
      <c r="K15" s="34"/>
      <c r="L15" s="34"/>
      <c r="M15" s="34"/>
    </row>
    <row r="16" spans="1:13" x14ac:dyDescent="0.25">
      <c r="C16" s="44"/>
      <c r="K16" s="34"/>
      <c r="L16" s="34"/>
      <c r="M16" s="34"/>
    </row>
    <row r="17" spans="3:11" x14ac:dyDescent="0.25">
      <c r="C17" s="44"/>
      <c r="K17" s="34"/>
    </row>
    <row r="18" spans="3:11" x14ac:dyDescent="0.25">
      <c r="C18" s="44"/>
      <c r="K18" s="34"/>
    </row>
    <row r="19" spans="3:11" x14ac:dyDescent="0.25">
      <c r="C19" s="44"/>
    </row>
    <row r="20" spans="3:11" x14ac:dyDescent="0.25">
      <c r="C20" s="44"/>
    </row>
    <row r="21" spans="3:11" x14ac:dyDescent="0.25">
      <c r="C21" s="44"/>
    </row>
    <row r="22" spans="3:11" x14ac:dyDescent="0.25">
      <c r="C22" s="44"/>
    </row>
    <row r="23" spans="3:11" x14ac:dyDescent="0.25">
      <c r="C23" s="44"/>
    </row>
    <row r="24" spans="3:11" x14ac:dyDescent="0.25">
      <c r="C24" s="44"/>
    </row>
    <row r="25" spans="3:11" x14ac:dyDescent="0.25">
      <c r="C25" s="44"/>
    </row>
  </sheetData>
  <mergeCells count="10">
    <mergeCell ref="B15:C15"/>
    <mergeCell ref="F11:G11"/>
    <mergeCell ref="F12:G12"/>
    <mergeCell ref="F13:G13"/>
    <mergeCell ref="F14:G14"/>
    <mergeCell ref="F15:G15"/>
    <mergeCell ref="B12:C12"/>
    <mergeCell ref="B11:C11"/>
    <mergeCell ref="B13:C13"/>
    <mergeCell ref="B14:C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516-DCFC-4AB6-BF06-408575EF620D}">
  <dimension ref="A1:F10"/>
  <sheetViews>
    <sheetView zoomScale="160" zoomScaleNormal="160" workbookViewId="0">
      <selection activeCell="D1" sqref="D1:F4"/>
    </sheetView>
  </sheetViews>
  <sheetFormatPr baseColWidth="10" defaultRowHeight="15" x14ac:dyDescent="0.25"/>
  <cols>
    <col min="1" max="1" width="15.28515625" bestFit="1" customWidth="1"/>
    <col min="2" max="2" width="48.7109375" bestFit="1" customWidth="1"/>
    <col min="3" max="3" width="3.42578125" customWidth="1"/>
    <col min="4" max="4" width="13.42578125" customWidth="1"/>
    <col min="5" max="5" width="39.42578125" bestFit="1" customWidth="1"/>
  </cols>
  <sheetData>
    <row r="1" spans="1:6" x14ac:dyDescent="0.25">
      <c r="A1" t="s">
        <v>289</v>
      </c>
      <c r="B1" t="s">
        <v>294</v>
      </c>
      <c r="D1" t="s">
        <v>306</v>
      </c>
      <c r="E1" t="s">
        <v>294</v>
      </c>
      <c r="F1" t="s">
        <v>313</v>
      </c>
    </row>
    <row r="2" spans="1:6" x14ac:dyDescent="0.25">
      <c r="A2" t="s">
        <v>290</v>
      </c>
      <c r="B2" t="s">
        <v>295</v>
      </c>
      <c r="D2" t="s">
        <v>307</v>
      </c>
      <c r="E2" t="s">
        <v>310</v>
      </c>
      <c r="F2" t="s">
        <v>314</v>
      </c>
    </row>
    <row r="3" spans="1:6" x14ac:dyDescent="0.25">
      <c r="A3" t="s">
        <v>291</v>
      </c>
      <c r="B3" t="s">
        <v>296</v>
      </c>
      <c r="D3" t="s">
        <v>308</v>
      </c>
      <c r="E3" t="s">
        <v>311</v>
      </c>
      <c r="F3" t="s">
        <v>315</v>
      </c>
    </row>
    <row r="4" spans="1:6" x14ac:dyDescent="0.25">
      <c r="A4" t="s">
        <v>292</v>
      </c>
      <c r="B4" t="s">
        <v>297</v>
      </c>
      <c r="D4" t="s">
        <v>309</v>
      </c>
      <c r="E4" t="s">
        <v>312</v>
      </c>
      <c r="F4" t="s">
        <v>316</v>
      </c>
    </row>
    <row r="5" spans="1:6" x14ac:dyDescent="0.25">
      <c r="A5" t="s">
        <v>293</v>
      </c>
      <c r="B5" t="s">
        <v>298</v>
      </c>
    </row>
    <row r="7" spans="1:6" x14ac:dyDescent="0.25">
      <c r="A7" t="s">
        <v>302</v>
      </c>
      <c r="B7" t="s">
        <v>294</v>
      </c>
    </row>
    <row r="8" spans="1:6" x14ac:dyDescent="0.25">
      <c r="A8" t="s">
        <v>301</v>
      </c>
      <c r="B8" t="s">
        <v>303</v>
      </c>
    </row>
    <row r="9" spans="1:6" x14ac:dyDescent="0.25">
      <c r="A9" t="s">
        <v>300</v>
      </c>
      <c r="B9" t="s">
        <v>304</v>
      </c>
    </row>
    <row r="10" spans="1:6" x14ac:dyDescent="0.25">
      <c r="A10" t="s">
        <v>299</v>
      </c>
      <c r="B10" t="s">
        <v>305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4483-CBAC-4BEA-A628-30BC5CC8F957}">
  <dimension ref="A1:AJ24"/>
  <sheetViews>
    <sheetView zoomScale="160" zoomScaleNormal="160" workbookViewId="0">
      <pane ySplit="2" topLeftCell="A5" activePane="bottomLeft" state="frozen"/>
      <selection pane="bottomLeft" activeCell="T25" sqref="T25"/>
    </sheetView>
  </sheetViews>
  <sheetFormatPr baseColWidth="10" defaultRowHeight="15" x14ac:dyDescent="0.25"/>
  <cols>
    <col min="1" max="1" width="9" style="58" bestFit="1" customWidth="1"/>
    <col min="2" max="2" width="9.42578125" style="59" bestFit="1" customWidth="1"/>
    <col min="3" max="3" width="9" style="58" bestFit="1" customWidth="1"/>
    <col min="4" max="4" width="2.42578125" customWidth="1"/>
    <col min="5" max="5" width="7" bestFit="1" customWidth="1"/>
    <col min="6" max="9" width="6.140625" customWidth="1"/>
    <col min="10" max="10" width="2.140625" customWidth="1"/>
    <col min="11" max="11" width="7" bestFit="1" customWidth="1"/>
    <col min="12" max="19" width="6.28515625" bestFit="1" customWidth="1"/>
    <col min="20" max="20" width="6.42578125" customWidth="1"/>
    <col min="21" max="21" width="2.42578125" customWidth="1"/>
    <col min="22" max="29" width="4.7109375" customWidth="1"/>
    <col min="33" max="33" width="11.85546875" bestFit="1" customWidth="1"/>
  </cols>
  <sheetData>
    <row r="1" spans="1:36" x14ac:dyDescent="0.25">
      <c r="A1" s="58" t="s">
        <v>191</v>
      </c>
      <c r="B1" s="59" t="s">
        <v>192</v>
      </c>
      <c r="C1" s="58" t="s">
        <v>193</v>
      </c>
      <c r="E1" t="s">
        <v>257</v>
      </c>
      <c r="F1" t="s">
        <v>38</v>
      </c>
      <c r="G1" t="s">
        <v>259</v>
      </c>
      <c r="H1" t="s">
        <v>260</v>
      </c>
      <c r="I1" t="s">
        <v>36</v>
      </c>
      <c r="K1" t="s">
        <v>257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261</v>
      </c>
    </row>
    <row r="2" spans="1:36" x14ac:dyDescent="0.25">
      <c r="A2" s="58" t="s">
        <v>194</v>
      </c>
      <c r="B2" s="59" t="s">
        <v>222</v>
      </c>
      <c r="C2" s="58" t="s">
        <v>241</v>
      </c>
      <c r="E2" t="s">
        <v>258</v>
      </c>
      <c r="F2">
        <f>10^3</f>
        <v>1000</v>
      </c>
      <c r="G2">
        <f>10^2</f>
        <v>100</v>
      </c>
      <c r="H2">
        <f>10^1</f>
        <v>10</v>
      </c>
      <c r="I2">
        <f>10^0</f>
        <v>1</v>
      </c>
      <c r="K2" t="s">
        <v>258</v>
      </c>
      <c r="L2">
        <f t="shared" ref="L2" si="0">2^7</f>
        <v>128</v>
      </c>
      <c r="M2">
        <f t="shared" ref="M2" si="1">2^6</f>
        <v>64</v>
      </c>
      <c r="N2">
        <f t="shared" ref="N2" si="2">2^5</f>
        <v>32</v>
      </c>
      <c r="O2">
        <f t="shared" ref="O2" si="3">2^4</f>
        <v>16</v>
      </c>
      <c r="P2">
        <f t="shared" ref="P2" si="4">2^3</f>
        <v>8</v>
      </c>
      <c r="Q2">
        <f t="shared" ref="Q2" si="5">2^2</f>
        <v>4</v>
      </c>
      <c r="R2">
        <f t="shared" ref="R2" si="6">2^1</f>
        <v>2</v>
      </c>
      <c r="S2">
        <f t="shared" ref="S2" si="7">2^0</f>
        <v>1</v>
      </c>
    </row>
    <row r="3" spans="1:36" ht="15.75" thickBot="1" x14ac:dyDescent="0.3">
      <c r="A3" s="60" t="s">
        <v>195</v>
      </c>
      <c r="B3" s="61" t="s">
        <v>223</v>
      </c>
      <c r="C3" s="60" t="s">
        <v>242</v>
      </c>
      <c r="E3" t="s">
        <v>191</v>
      </c>
      <c r="F3">
        <v>0</v>
      </c>
      <c r="G3">
        <v>2</v>
      </c>
      <c r="H3">
        <v>3</v>
      </c>
      <c r="I3">
        <v>3</v>
      </c>
      <c r="K3" t="s">
        <v>192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</row>
    <row r="4" spans="1:36" ht="15.75" thickBot="1" x14ac:dyDescent="0.3">
      <c r="A4" s="58" t="s">
        <v>196</v>
      </c>
      <c r="B4" s="59" t="s">
        <v>224</v>
      </c>
      <c r="C4" s="58" t="s">
        <v>243</v>
      </c>
    </row>
    <row r="5" spans="1:36" ht="15.75" thickBot="1" x14ac:dyDescent="0.3">
      <c r="A5" s="60" t="s">
        <v>197</v>
      </c>
      <c r="B5" s="61" t="s">
        <v>225</v>
      </c>
      <c r="C5" s="60" t="s">
        <v>244</v>
      </c>
      <c r="E5" t="s">
        <v>257</v>
      </c>
      <c r="F5" t="s">
        <v>270</v>
      </c>
      <c r="G5" t="s">
        <v>271</v>
      </c>
      <c r="H5" t="s">
        <v>272</v>
      </c>
      <c r="I5" t="s">
        <v>269</v>
      </c>
      <c r="K5" s="28" t="s">
        <v>191</v>
      </c>
      <c r="L5" s="92" t="s">
        <v>195</v>
      </c>
      <c r="M5" s="28" t="s">
        <v>196</v>
      </c>
      <c r="N5" s="28" t="s">
        <v>197</v>
      </c>
      <c r="O5" s="28" t="s">
        <v>198</v>
      </c>
      <c r="P5" s="92" t="s">
        <v>199</v>
      </c>
      <c r="Q5" s="28" t="s">
        <v>200</v>
      </c>
      <c r="R5" s="28" t="s">
        <v>201</v>
      </c>
      <c r="S5" s="28" t="s">
        <v>202</v>
      </c>
      <c r="T5" s="28" t="s">
        <v>193</v>
      </c>
      <c r="V5" s="265" t="s">
        <v>274</v>
      </c>
      <c r="W5" s="265"/>
      <c r="X5" s="265"/>
      <c r="Y5" s="265"/>
      <c r="Z5" s="265"/>
      <c r="AA5" s="265"/>
      <c r="AB5" s="265"/>
      <c r="AC5" s="265"/>
    </row>
    <row r="6" spans="1:36" ht="15.75" thickBot="1" x14ac:dyDescent="0.3">
      <c r="A6" s="58" t="s">
        <v>198</v>
      </c>
      <c r="B6" s="59" t="s">
        <v>226</v>
      </c>
      <c r="C6" s="58" t="s">
        <v>245</v>
      </c>
      <c r="E6" t="s">
        <v>258</v>
      </c>
      <c r="F6">
        <f>16^3</f>
        <v>4096</v>
      </c>
      <c r="G6">
        <f>16^2</f>
        <v>256</v>
      </c>
      <c r="H6">
        <f>16^1</f>
        <v>16</v>
      </c>
      <c r="I6">
        <f>16^0</f>
        <v>1</v>
      </c>
      <c r="K6" s="69">
        <v>32</v>
      </c>
      <c r="L6" s="89">
        <v>0</v>
      </c>
      <c r="M6" s="65">
        <v>0</v>
      </c>
      <c r="N6" s="65">
        <v>1</v>
      </c>
      <c r="O6" s="65">
        <v>0</v>
      </c>
      <c r="P6" s="89">
        <v>0</v>
      </c>
      <c r="Q6" s="65">
        <v>0</v>
      </c>
      <c r="R6" s="65">
        <v>0</v>
      </c>
      <c r="S6" s="65">
        <v>0</v>
      </c>
      <c r="T6" s="65" t="s">
        <v>276</v>
      </c>
      <c r="V6" s="18">
        <v>32</v>
      </c>
      <c r="W6" s="73">
        <v>2</v>
      </c>
      <c r="X6" s="64"/>
      <c r="Y6" s="64"/>
      <c r="Z6" s="64"/>
      <c r="AA6" s="64"/>
      <c r="AB6" s="80"/>
      <c r="AC6" s="80"/>
      <c r="AG6" s="98"/>
      <c r="AH6" s="98"/>
      <c r="AI6" s="98"/>
      <c r="AJ6" s="98"/>
    </row>
    <row r="7" spans="1:36" ht="15.75" thickBot="1" x14ac:dyDescent="0.3">
      <c r="A7" s="58" t="s">
        <v>199</v>
      </c>
      <c r="B7" s="59" t="s">
        <v>227</v>
      </c>
      <c r="C7" s="58" t="s">
        <v>246</v>
      </c>
      <c r="E7" t="s">
        <v>191</v>
      </c>
      <c r="F7" s="18">
        <v>0</v>
      </c>
      <c r="G7" s="18" t="s">
        <v>273</v>
      </c>
      <c r="H7" s="18" t="s">
        <v>206</v>
      </c>
      <c r="I7" s="18">
        <v>9</v>
      </c>
      <c r="K7" s="70">
        <v>127</v>
      </c>
      <c r="L7" s="90">
        <v>0</v>
      </c>
      <c r="M7" s="68">
        <v>1</v>
      </c>
      <c r="N7" s="68">
        <v>1</v>
      </c>
      <c r="O7" s="68">
        <v>1</v>
      </c>
      <c r="P7" s="90">
        <v>1</v>
      </c>
      <c r="Q7" s="66">
        <v>1</v>
      </c>
      <c r="R7" s="66">
        <v>1</v>
      </c>
      <c r="S7" s="66">
        <v>1</v>
      </c>
      <c r="T7" s="68" t="s">
        <v>277</v>
      </c>
      <c r="V7" s="76">
        <v>0</v>
      </c>
      <c r="W7" s="18">
        <v>16</v>
      </c>
      <c r="X7" s="73">
        <v>2</v>
      </c>
      <c r="Y7" s="64"/>
      <c r="Z7" s="64"/>
      <c r="AA7" s="64"/>
      <c r="AB7" s="80"/>
      <c r="AC7" s="80"/>
      <c r="AG7" s="22"/>
      <c r="AH7" s="22"/>
      <c r="AI7" s="22"/>
      <c r="AJ7" s="22"/>
    </row>
    <row r="8" spans="1:36" ht="15.75" thickBot="1" x14ac:dyDescent="0.3">
      <c r="A8" s="58" t="s">
        <v>200</v>
      </c>
      <c r="B8" s="59" t="s">
        <v>228</v>
      </c>
      <c r="C8" s="58" t="s">
        <v>247</v>
      </c>
      <c r="K8" s="71">
        <v>254</v>
      </c>
      <c r="L8" s="91">
        <v>1</v>
      </c>
      <c r="M8" s="88">
        <v>1</v>
      </c>
      <c r="N8" s="88">
        <v>1</v>
      </c>
      <c r="O8" s="88">
        <v>1</v>
      </c>
      <c r="P8" s="91">
        <v>1</v>
      </c>
      <c r="Q8" s="67">
        <v>1</v>
      </c>
      <c r="R8" s="67">
        <v>1</v>
      </c>
      <c r="S8" s="67">
        <v>0</v>
      </c>
      <c r="T8" s="88" t="s">
        <v>278</v>
      </c>
      <c r="U8" s="35"/>
      <c r="V8" s="86"/>
      <c r="W8" s="18">
        <v>0</v>
      </c>
      <c r="X8" s="18">
        <v>8</v>
      </c>
      <c r="Y8" s="73">
        <v>2</v>
      </c>
      <c r="Z8" s="64"/>
      <c r="AA8" s="64"/>
      <c r="AB8" s="80"/>
      <c r="AC8" s="80"/>
    </row>
    <row r="9" spans="1:36" ht="15.75" thickBot="1" x14ac:dyDescent="0.3">
      <c r="A9" s="60" t="s">
        <v>201</v>
      </c>
      <c r="B9" s="61" t="s">
        <v>229</v>
      </c>
      <c r="C9" s="60" t="s">
        <v>248</v>
      </c>
      <c r="E9" s="18">
        <v>192</v>
      </c>
      <c r="F9" s="97">
        <v>16</v>
      </c>
      <c r="H9" s="265" t="s">
        <v>275</v>
      </c>
      <c r="I9" s="265"/>
      <c r="K9" s="70">
        <v>192</v>
      </c>
      <c r="L9" s="90">
        <v>1</v>
      </c>
      <c r="M9" s="68">
        <v>1</v>
      </c>
      <c r="N9" s="68">
        <v>0</v>
      </c>
      <c r="O9" s="68">
        <v>0</v>
      </c>
      <c r="P9" s="90">
        <v>0</v>
      </c>
      <c r="Q9" s="66">
        <v>0</v>
      </c>
      <c r="R9" s="66">
        <v>0</v>
      </c>
      <c r="S9" s="66">
        <v>0</v>
      </c>
      <c r="T9" s="68" t="s">
        <v>279</v>
      </c>
      <c r="V9" s="79"/>
      <c r="W9" s="85"/>
      <c r="X9" s="18">
        <v>0</v>
      </c>
      <c r="Y9" s="18">
        <v>4</v>
      </c>
      <c r="Z9" s="73">
        <v>2</v>
      </c>
      <c r="AA9" s="64"/>
      <c r="AB9" s="80"/>
      <c r="AC9" s="80"/>
    </row>
    <row r="10" spans="1:36" ht="15.75" thickBot="1" x14ac:dyDescent="0.3">
      <c r="A10" s="58" t="s">
        <v>202</v>
      </c>
      <c r="B10" s="59" t="s">
        <v>230</v>
      </c>
      <c r="C10" s="58" t="s">
        <v>249</v>
      </c>
      <c r="E10" s="18">
        <v>0</v>
      </c>
      <c r="F10" s="18">
        <v>12</v>
      </c>
      <c r="H10" s="18" t="s">
        <v>205</v>
      </c>
      <c r="I10" s="18">
        <v>0</v>
      </c>
      <c r="K10" s="71">
        <v>168</v>
      </c>
      <c r="L10" s="91">
        <v>1</v>
      </c>
      <c r="M10" s="88">
        <v>0</v>
      </c>
      <c r="N10" s="88">
        <v>1</v>
      </c>
      <c r="O10" s="88">
        <v>0</v>
      </c>
      <c r="P10" s="91">
        <v>1</v>
      </c>
      <c r="Q10" s="67">
        <v>0</v>
      </c>
      <c r="R10" s="67">
        <v>0</v>
      </c>
      <c r="S10" s="67">
        <v>0</v>
      </c>
      <c r="T10" s="88" t="s">
        <v>280</v>
      </c>
      <c r="V10" s="18">
        <v>168</v>
      </c>
      <c r="W10" s="81">
        <v>2</v>
      </c>
      <c r="X10" s="85"/>
      <c r="Y10" s="18">
        <v>0</v>
      </c>
      <c r="Z10" s="18">
        <v>2</v>
      </c>
      <c r="AA10" s="73">
        <v>2</v>
      </c>
      <c r="AB10" s="80"/>
      <c r="AC10" s="80"/>
    </row>
    <row r="11" spans="1:36" x14ac:dyDescent="0.25">
      <c r="A11" s="58" t="s">
        <v>203</v>
      </c>
      <c r="B11" s="59" t="s">
        <v>231</v>
      </c>
      <c r="C11" s="58" t="s">
        <v>250</v>
      </c>
      <c r="E11" s="18"/>
      <c r="F11" s="18"/>
      <c r="K11" s="70">
        <v>223</v>
      </c>
      <c r="L11" s="90">
        <v>1</v>
      </c>
      <c r="M11" s="68">
        <v>1</v>
      </c>
      <c r="N11" s="68">
        <v>0</v>
      </c>
      <c r="O11" s="68">
        <v>1</v>
      </c>
      <c r="P11" s="90">
        <v>1</v>
      </c>
      <c r="Q11" s="66">
        <v>1</v>
      </c>
      <c r="R11" s="66">
        <v>1</v>
      </c>
      <c r="S11" s="66">
        <v>1</v>
      </c>
      <c r="T11" s="68" t="s">
        <v>281</v>
      </c>
      <c r="V11" s="76">
        <v>0</v>
      </c>
      <c r="W11" s="18">
        <v>84</v>
      </c>
      <c r="X11" s="81">
        <v>2</v>
      </c>
      <c r="Y11" s="85"/>
      <c r="Z11" s="18">
        <v>0</v>
      </c>
      <c r="AA11" s="18">
        <v>1</v>
      </c>
      <c r="AB11" s="80"/>
      <c r="AC11" s="80"/>
    </row>
    <row r="12" spans="1:36" x14ac:dyDescent="0.25">
      <c r="A12" s="58" t="s">
        <v>207</v>
      </c>
      <c r="B12" s="59" t="s">
        <v>232</v>
      </c>
      <c r="C12" s="58" t="s">
        <v>251</v>
      </c>
      <c r="E12" s="18">
        <v>56</v>
      </c>
      <c r="F12" s="97">
        <v>16</v>
      </c>
      <c r="H12" t="s">
        <v>275</v>
      </c>
      <c r="K12" s="71">
        <v>56</v>
      </c>
      <c r="L12" s="91">
        <v>0</v>
      </c>
      <c r="M12" s="88">
        <v>0</v>
      </c>
      <c r="N12" s="88">
        <v>1</v>
      </c>
      <c r="O12" s="88">
        <v>1</v>
      </c>
      <c r="P12" s="91">
        <v>1</v>
      </c>
      <c r="Q12" s="67">
        <v>0</v>
      </c>
      <c r="R12" s="67">
        <v>0</v>
      </c>
      <c r="S12" s="67">
        <v>0</v>
      </c>
      <c r="T12" s="88" t="s">
        <v>282</v>
      </c>
      <c r="U12" s="35"/>
      <c r="V12" s="78"/>
      <c r="W12" s="18">
        <v>0</v>
      </c>
      <c r="X12" s="18">
        <v>42</v>
      </c>
      <c r="Y12" s="82">
        <v>2</v>
      </c>
      <c r="Z12" s="84"/>
      <c r="AA12" s="87"/>
      <c r="AB12" s="80"/>
      <c r="AC12" s="80"/>
    </row>
    <row r="13" spans="1:36" x14ac:dyDescent="0.25">
      <c r="A13" s="58" t="s">
        <v>208</v>
      </c>
      <c r="B13" s="59" t="s">
        <v>233</v>
      </c>
      <c r="C13" s="58" t="s">
        <v>252</v>
      </c>
      <c r="E13" s="18">
        <v>8</v>
      </c>
      <c r="F13" s="18">
        <v>3</v>
      </c>
      <c r="H13" s="18">
        <v>3</v>
      </c>
      <c r="I13" s="18">
        <v>8</v>
      </c>
      <c r="K13" s="70">
        <v>87</v>
      </c>
      <c r="L13" s="90">
        <v>0</v>
      </c>
      <c r="M13" s="68">
        <v>1</v>
      </c>
      <c r="N13" s="68">
        <v>0</v>
      </c>
      <c r="O13" s="68">
        <v>1</v>
      </c>
      <c r="P13" s="90">
        <v>0</v>
      </c>
      <c r="Q13" s="66">
        <v>1</v>
      </c>
      <c r="R13" s="66">
        <v>1</v>
      </c>
      <c r="S13" s="66">
        <v>1</v>
      </c>
      <c r="T13" s="68" t="s">
        <v>283</v>
      </c>
      <c r="W13" s="75"/>
      <c r="X13" s="18">
        <v>0</v>
      </c>
      <c r="Y13" s="77">
        <v>21</v>
      </c>
      <c r="Z13" s="83">
        <v>2</v>
      </c>
      <c r="AA13" s="80"/>
      <c r="AB13" s="80"/>
      <c r="AC13" s="80"/>
    </row>
    <row r="14" spans="1:36" x14ac:dyDescent="0.25">
      <c r="A14" s="58" t="s">
        <v>209</v>
      </c>
      <c r="B14" s="59" t="s">
        <v>234</v>
      </c>
      <c r="C14" s="58" t="s">
        <v>253</v>
      </c>
      <c r="K14" s="71">
        <v>130</v>
      </c>
      <c r="L14" s="91">
        <v>1</v>
      </c>
      <c r="M14" s="88">
        <v>0</v>
      </c>
      <c r="N14" s="88">
        <v>0</v>
      </c>
      <c r="O14" s="88">
        <v>0</v>
      </c>
      <c r="P14" s="91">
        <v>0</v>
      </c>
      <c r="Q14" s="67">
        <v>0</v>
      </c>
      <c r="R14" s="67">
        <v>1</v>
      </c>
      <c r="S14" s="67">
        <v>0</v>
      </c>
      <c r="T14" s="88" t="s">
        <v>284</v>
      </c>
      <c r="X14" s="75"/>
      <c r="Y14" s="77">
        <v>1</v>
      </c>
      <c r="Z14">
        <v>10</v>
      </c>
      <c r="AA14" s="83">
        <v>2</v>
      </c>
      <c r="AB14" s="80"/>
      <c r="AC14" s="80"/>
    </row>
    <row r="15" spans="1:36" x14ac:dyDescent="0.25">
      <c r="A15" s="58" t="s">
        <v>210</v>
      </c>
      <c r="B15" s="59" t="s">
        <v>235</v>
      </c>
      <c r="C15" s="58" t="s">
        <v>254</v>
      </c>
      <c r="E15">
        <v>172</v>
      </c>
      <c r="F15" s="96">
        <v>16</v>
      </c>
      <c r="H15" s="265" t="s">
        <v>275</v>
      </c>
      <c r="I15" s="265"/>
      <c r="K15" s="72">
        <v>172</v>
      </c>
      <c r="L15" s="90">
        <v>1</v>
      </c>
      <c r="M15" s="68">
        <v>0</v>
      </c>
      <c r="N15" s="68">
        <v>1</v>
      </c>
      <c r="O15" s="68">
        <v>0</v>
      </c>
      <c r="P15" s="90">
        <v>1</v>
      </c>
      <c r="Q15" s="68">
        <v>1</v>
      </c>
      <c r="R15" s="68">
        <v>0</v>
      </c>
      <c r="S15" s="68">
        <v>0</v>
      </c>
      <c r="T15" s="68" t="s">
        <v>285</v>
      </c>
      <c r="Y15" s="75"/>
      <c r="Z15">
        <v>0</v>
      </c>
      <c r="AA15">
        <v>5</v>
      </c>
      <c r="AB15" s="83">
        <v>2</v>
      </c>
      <c r="AC15" s="80"/>
    </row>
    <row r="16" spans="1:36" x14ac:dyDescent="0.25">
      <c r="A16" s="58" t="s">
        <v>211</v>
      </c>
      <c r="B16" s="59" t="s">
        <v>236</v>
      </c>
      <c r="C16" s="58" t="s">
        <v>255</v>
      </c>
      <c r="E16">
        <v>12</v>
      </c>
      <c r="F16">
        <v>10</v>
      </c>
      <c r="H16" s="18" t="s">
        <v>204</v>
      </c>
      <c r="I16" s="18" t="s">
        <v>205</v>
      </c>
      <c r="K16" s="71">
        <v>144</v>
      </c>
      <c r="L16" s="91">
        <v>1</v>
      </c>
      <c r="M16" s="88">
        <v>0</v>
      </c>
      <c r="N16" s="88">
        <v>0</v>
      </c>
      <c r="O16" s="88">
        <v>1</v>
      </c>
      <c r="P16" s="91">
        <v>0</v>
      </c>
      <c r="Q16" s="67">
        <v>0</v>
      </c>
      <c r="R16" s="67">
        <v>0</v>
      </c>
      <c r="S16" s="67">
        <v>0</v>
      </c>
      <c r="T16" s="88" t="s">
        <v>286</v>
      </c>
      <c r="Z16" s="75"/>
      <c r="AA16">
        <v>1</v>
      </c>
      <c r="AB16">
        <v>2</v>
      </c>
      <c r="AC16" s="83">
        <v>2</v>
      </c>
    </row>
    <row r="17" spans="1:29" ht="15.75" thickBot="1" x14ac:dyDescent="0.3">
      <c r="A17" s="62" t="s">
        <v>212</v>
      </c>
      <c r="B17" s="63" t="s">
        <v>221</v>
      </c>
      <c r="C17" s="62" t="s">
        <v>256</v>
      </c>
      <c r="K17" s="70">
        <v>237</v>
      </c>
      <c r="L17" s="90">
        <v>1</v>
      </c>
      <c r="M17" s="68">
        <v>1</v>
      </c>
      <c r="N17" s="68">
        <v>1</v>
      </c>
      <c r="O17" s="68">
        <v>0</v>
      </c>
      <c r="P17" s="90">
        <v>1</v>
      </c>
      <c r="Q17" s="66">
        <v>1</v>
      </c>
      <c r="R17" s="66">
        <v>0</v>
      </c>
      <c r="S17" s="66">
        <v>1</v>
      </c>
      <c r="T17" s="68" t="s">
        <v>287</v>
      </c>
      <c r="AA17" s="75"/>
      <c r="AB17">
        <v>0</v>
      </c>
      <c r="AC17">
        <v>1</v>
      </c>
    </row>
    <row r="18" spans="1:29" x14ac:dyDescent="0.25">
      <c r="A18" s="58" t="s">
        <v>213</v>
      </c>
      <c r="B18" s="59" t="s">
        <v>220</v>
      </c>
      <c r="C18" s="58" t="s">
        <v>237</v>
      </c>
      <c r="K18" s="71">
        <v>115</v>
      </c>
      <c r="L18" s="91">
        <v>0</v>
      </c>
      <c r="M18" s="88">
        <v>1</v>
      </c>
      <c r="N18" s="88">
        <v>1</v>
      </c>
      <c r="O18" s="88">
        <v>1</v>
      </c>
      <c r="P18" s="91">
        <v>0</v>
      </c>
      <c r="Q18" s="67">
        <v>0</v>
      </c>
      <c r="R18" s="67">
        <v>1</v>
      </c>
      <c r="S18" s="67">
        <v>1</v>
      </c>
      <c r="T18" s="88" t="s">
        <v>288</v>
      </c>
      <c r="AB18" s="75"/>
      <c r="AC18" s="74"/>
    </row>
    <row r="19" spans="1:29" x14ac:dyDescent="0.25">
      <c r="A19" s="58" t="s">
        <v>214</v>
      </c>
      <c r="B19" s="59" t="s">
        <v>219</v>
      </c>
      <c r="C19" s="58" t="s">
        <v>238</v>
      </c>
      <c r="K19" s="70">
        <v>216</v>
      </c>
      <c r="L19" s="90">
        <v>1</v>
      </c>
      <c r="M19" s="68">
        <v>1</v>
      </c>
      <c r="N19" s="68">
        <v>0</v>
      </c>
      <c r="O19" s="68">
        <v>1</v>
      </c>
      <c r="P19" s="90">
        <v>1</v>
      </c>
      <c r="Q19" s="66">
        <v>0</v>
      </c>
      <c r="R19" s="66">
        <v>0</v>
      </c>
      <c r="S19" s="66">
        <v>0</v>
      </c>
      <c r="T19" s="68" t="s">
        <v>318</v>
      </c>
    </row>
    <row r="20" spans="1:29" x14ac:dyDescent="0.25">
      <c r="A20" s="58" t="s">
        <v>215</v>
      </c>
      <c r="B20" s="59" t="s">
        <v>218</v>
      </c>
      <c r="C20" s="58" t="s">
        <v>239</v>
      </c>
      <c r="K20" s="71">
        <v>81</v>
      </c>
      <c r="L20" s="91">
        <v>0</v>
      </c>
      <c r="M20" s="88">
        <v>1</v>
      </c>
      <c r="N20" s="88">
        <v>0</v>
      </c>
      <c r="O20" s="88">
        <v>1</v>
      </c>
      <c r="P20" s="91">
        <v>0</v>
      </c>
      <c r="Q20" s="67">
        <v>0</v>
      </c>
      <c r="R20" s="67">
        <v>0</v>
      </c>
      <c r="S20" s="67">
        <v>1</v>
      </c>
      <c r="T20" s="88" t="s">
        <v>317</v>
      </c>
    </row>
    <row r="21" spans="1:29" x14ac:dyDescent="0.25">
      <c r="A21" s="58" t="s">
        <v>216</v>
      </c>
      <c r="B21" s="59" t="s">
        <v>217</v>
      </c>
      <c r="C21" s="58" t="s">
        <v>240</v>
      </c>
      <c r="K21" s="70">
        <v>22</v>
      </c>
      <c r="L21" s="90">
        <v>0</v>
      </c>
      <c r="M21" s="68">
        <v>0</v>
      </c>
      <c r="N21" s="68">
        <v>0</v>
      </c>
      <c r="O21" s="68">
        <v>1</v>
      </c>
      <c r="P21" s="90">
        <v>0</v>
      </c>
      <c r="Q21" s="66">
        <v>1</v>
      </c>
      <c r="R21" s="66">
        <v>1</v>
      </c>
      <c r="S21" s="66">
        <v>0</v>
      </c>
      <c r="T21" s="68" t="s">
        <v>319</v>
      </c>
    </row>
    <row r="22" spans="1:29" x14ac:dyDescent="0.25">
      <c r="K22" s="71">
        <v>120</v>
      </c>
      <c r="L22" s="91">
        <v>0</v>
      </c>
      <c r="M22" s="88">
        <v>1</v>
      </c>
      <c r="N22" s="88">
        <v>1</v>
      </c>
      <c r="O22" s="88">
        <v>1</v>
      </c>
      <c r="P22" s="91">
        <v>1</v>
      </c>
      <c r="Q22" s="67">
        <v>0</v>
      </c>
      <c r="R22" s="67">
        <v>0</v>
      </c>
      <c r="S22" s="67">
        <v>0</v>
      </c>
      <c r="T22" s="88" t="s">
        <v>320</v>
      </c>
    </row>
    <row r="23" spans="1:29" x14ac:dyDescent="0.25">
      <c r="K23" s="70">
        <v>230</v>
      </c>
      <c r="L23" s="90">
        <v>1</v>
      </c>
      <c r="M23" s="68">
        <v>1</v>
      </c>
      <c r="N23" s="68">
        <v>1</v>
      </c>
      <c r="O23" s="68">
        <v>0</v>
      </c>
      <c r="P23" s="90">
        <v>0</v>
      </c>
      <c r="Q23" s="66">
        <v>1</v>
      </c>
      <c r="R23" s="66">
        <v>1</v>
      </c>
      <c r="S23" s="66">
        <v>0</v>
      </c>
      <c r="T23" s="68" t="s">
        <v>321</v>
      </c>
    </row>
    <row r="24" spans="1:29" ht="15.75" thickBot="1" x14ac:dyDescent="0.3">
      <c r="K24" s="93">
        <v>195</v>
      </c>
      <c r="L24" s="94">
        <v>1</v>
      </c>
      <c r="M24" s="95">
        <v>1</v>
      </c>
      <c r="N24" s="95">
        <v>0</v>
      </c>
      <c r="O24" s="95">
        <v>0</v>
      </c>
      <c r="P24" s="94">
        <v>0</v>
      </c>
      <c r="Q24" s="95">
        <v>0</v>
      </c>
      <c r="R24" s="95">
        <v>1</v>
      </c>
      <c r="S24" s="95">
        <v>1</v>
      </c>
      <c r="T24" s="95" t="s">
        <v>322</v>
      </c>
    </row>
  </sheetData>
  <mergeCells count="3">
    <mergeCell ref="V5:AC5"/>
    <mergeCell ref="H9:I9"/>
    <mergeCell ref="H15:I15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AEB-8644-4483-AADF-2BE5610CF495}">
  <dimension ref="A1:M26"/>
  <sheetViews>
    <sheetView zoomScale="160" zoomScaleNormal="160" workbookViewId="0">
      <pane xSplit="5" ySplit="1" topLeftCell="F9" activePane="bottomRight" state="frozen"/>
      <selection pane="topRight" activeCell="F1" sqref="F1"/>
      <selection pane="bottomLeft" activeCell="A2" sqref="A2"/>
      <selection pane="bottomRight" activeCell="E7" sqref="E7"/>
    </sheetView>
  </sheetViews>
  <sheetFormatPr baseColWidth="10" defaultRowHeight="15" x14ac:dyDescent="0.25"/>
  <cols>
    <col min="1" max="1" width="5.7109375" style="101" bestFit="1" customWidth="1"/>
    <col min="2" max="2" width="11.7109375" style="101" customWidth="1"/>
    <col min="3" max="3" width="11.7109375" style="102" customWidth="1"/>
    <col min="4" max="4" width="12.85546875" style="103" bestFit="1" customWidth="1"/>
    <col min="5" max="5" width="11.7109375" style="102" customWidth="1"/>
    <col min="6" max="6" width="14.28515625" style="103" bestFit="1" customWidth="1"/>
    <col min="7" max="7" width="10" style="104" bestFit="1" customWidth="1"/>
    <col min="8" max="8" width="12.85546875" style="103" customWidth="1"/>
    <col min="9" max="9" width="10" style="104" customWidth="1"/>
    <col min="10" max="10" width="9.42578125" style="100" bestFit="1" customWidth="1"/>
    <col min="11" max="11" width="15.28515625" style="100" bestFit="1" customWidth="1"/>
    <col min="12" max="12" width="8.140625" style="100" bestFit="1" customWidth="1"/>
    <col min="13" max="13" width="10" style="100" bestFit="1" customWidth="1"/>
  </cols>
  <sheetData>
    <row r="1" spans="1:13" ht="15.75" thickBot="1" x14ac:dyDescent="0.3">
      <c r="A1" s="120" t="s">
        <v>323</v>
      </c>
      <c r="B1" s="271" t="s">
        <v>326</v>
      </c>
      <c r="C1" s="272"/>
      <c r="D1" s="272"/>
      <c r="E1" s="273"/>
      <c r="F1" s="274" t="s">
        <v>327</v>
      </c>
      <c r="G1" s="275"/>
      <c r="H1" s="275"/>
      <c r="I1" s="276"/>
      <c r="J1" s="286" t="s">
        <v>350</v>
      </c>
      <c r="K1" s="287"/>
      <c r="L1" s="287"/>
      <c r="M1" s="288"/>
    </row>
    <row r="2" spans="1:13" s="105" customFormat="1" ht="15.75" thickBot="1" x14ac:dyDescent="0.3">
      <c r="A2" s="50" t="s">
        <v>325</v>
      </c>
      <c r="B2" s="121" t="s">
        <v>328</v>
      </c>
      <c r="C2" s="106" t="s">
        <v>329</v>
      </c>
      <c r="D2" s="107" t="s">
        <v>330</v>
      </c>
      <c r="E2" s="122" t="s">
        <v>331</v>
      </c>
      <c r="F2" s="123" t="s">
        <v>328</v>
      </c>
      <c r="G2" s="106" t="s">
        <v>329</v>
      </c>
      <c r="H2" s="107" t="s">
        <v>330</v>
      </c>
      <c r="I2" s="122" t="s">
        <v>331</v>
      </c>
      <c r="J2" s="176" t="s">
        <v>351</v>
      </c>
      <c r="K2" s="108" t="s">
        <v>359</v>
      </c>
      <c r="L2" s="108" t="s">
        <v>353</v>
      </c>
      <c r="M2" s="177" t="s">
        <v>352</v>
      </c>
    </row>
    <row r="3" spans="1:13" x14ac:dyDescent="0.25">
      <c r="A3" s="51" t="s">
        <v>204</v>
      </c>
      <c r="B3" s="166" t="s">
        <v>333</v>
      </c>
      <c r="C3" s="167" t="s">
        <v>394</v>
      </c>
      <c r="D3" s="124">
        <v>127255255255</v>
      </c>
      <c r="E3" s="168" t="s">
        <v>395</v>
      </c>
      <c r="F3" s="156">
        <v>1111111</v>
      </c>
      <c r="G3" s="157" t="s">
        <v>232</v>
      </c>
      <c r="H3" s="124">
        <v>10255255255</v>
      </c>
      <c r="I3" s="158" t="s">
        <v>232</v>
      </c>
      <c r="J3" s="178" t="s">
        <v>354</v>
      </c>
      <c r="K3" s="169" t="s">
        <v>356</v>
      </c>
      <c r="L3" s="169">
        <v>1</v>
      </c>
      <c r="M3" s="179">
        <f>2^24-2</f>
        <v>16777214</v>
      </c>
    </row>
    <row r="4" spans="1:13" ht="24" x14ac:dyDescent="0.25">
      <c r="A4" s="52" t="s">
        <v>75</v>
      </c>
      <c r="B4" s="170" t="s">
        <v>334</v>
      </c>
      <c r="C4" s="171" t="s">
        <v>396</v>
      </c>
      <c r="D4" s="125">
        <v>191255255255</v>
      </c>
      <c r="E4" s="172" t="s">
        <v>397</v>
      </c>
      <c r="F4" s="159" t="s">
        <v>340</v>
      </c>
      <c r="G4" s="160" t="s">
        <v>346</v>
      </c>
      <c r="H4" s="161" t="s">
        <v>341</v>
      </c>
      <c r="I4" s="162" t="s">
        <v>347</v>
      </c>
      <c r="J4" s="180" t="s">
        <v>355</v>
      </c>
      <c r="K4" s="181" t="s">
        <v>357</v>
      </c>
      <c r="L4" s="181">
        <v>16</v>
      </c>
      <c r="M4" s="182">
        <f>2^16-2</f>
        <v>65534</v>
      </c>
    </row>
    <row r="5" spans="1:13" ht="36" x14ac:dyDescent="0.25">
      <c r="A5" s="53" t="s">
        <v>205</v>
      </c>
      <c r="B5" s="173" t="s">
        <v>335</v>
      </c>
      <c r="C5" s="174" t="s">
        <v>398</v>
      </c>
      <c r="D5" s="126">
        <v>223255255255</v>
      </c>
      <c r="E5" s="175" t="s">
        <v>399</v>
      </c>
      <c r="F5" s="163" t="s">
        <v>342</v>
      </c>
      <c r="G5" s="164" t="s">
        <v>348</v>
      </c>
      <c r="H5" s="126">
        <v>192168255255</v>
      </c>
      <c r="I5" s="165" t="s">
        <v>349</v>
      </c>
      <c r="J5" s="183" t="s">
        <v>349</v>
      </c>
      <c r="K5" s="184" t="s">
        <v>358</v>
      </c>
      <c r="L5" s="184">
        <v>256</v>
      </c>
      <c r="M5" s="185">
        <f>2^8-2</f>
        <v>254</v>
      </c>
    </row>
    <row r="6" spans="1:13" x14ac:dyDescent="0.25">
      <c r="A6" s="52" t="s">
        <v>324</v>
      </c>
      <c r="B6" s="170" t="s">
        <v>336</v>
      </c>
      <c r="C6" s="171" t="s">
        <v>400</v>
      </c>
      <c r="D6" s="125">
        <v>239255255255</v>
      </c>
      <c r="E6" s="172" t="s">
        <v>401</v>
      </c>
      <c r="F6" s="280" t="s">
        <v>343</v>
      </c>
      <c r="G6" s="281"/>
      <c r="H6" s="281"/>
      <c r="I6" s="282"/>
      <c r="J6" s="280" t="s">
        <v>343</v>
      </c>
      <c r="K6" s="281"/>
      <c r="L6" s="281"/>
      <c r="M6" s="282"/>
    </row>
    <row r="7" spans="1:13" x14ac:dyDescent="0.25">
      <c r="A7" s="53" t="s">
        <v>206</v>
      </c>
      <c r="B7" s="173" t="s">
        <v>337</v>
      </c>
      <c r="C7" s="174" t="s">
        <v>402</v>
      </c>
      <c r="D7" s="126">
        <v>255255255255</v>
      </c>
      <c r="E7" s="175" t="s">
        <v>403</v>
      </c>
      <c r="F7" s="283" t="s">
        <v>344</v>
      </c>
      <c r="G7" s="284"/>
      <c r="H7" s="284"/>
      <c r="I7" s="285"/>
      <c r="J7" s="283" t="s">
        <v>344</v>
      </c>
      <c r="K7" s="284"/>
      <c r="L7" s="284"/>
      <c r="M7" s="285"/>
    </row>
    <row r="8" spans="1:13" ht="15.75" thickBot="1" x14ac:dyDescent="0.3">
      <c r="A8" s="54" t="s">
        <v>332</v>
      </c>
      <c r="B8" s="277">
        <f>2^32</f>
        <v>4294967296</v>
      </c>
      <c r="C8" s="278"/>
      <c r="D8" s="278"/>
      <c r="E8" s="279"/>
      <c r="F8" s="277">
        <f>2^32</f>
        <v>4294967296</v>
      </c>
      <c r="G8" s="278"/>
      <c r="H8" s="278"/>
      <c r="I8" s="279"/>
      <c r="J8" s="277">
        <f>2^32</f>
        <v>4294967296</v>
      </c>
      <c r="K8" s="278"/>
      <c r="L8" s="278"/>
      <c r="M8" s="279"/>
    </row>
    <row r="9" spans="1:13" ht="15.75" thickBot="1" x14ac:dyDescent="0.3"/>
    <row r="10" spans="1:13" ht="15.75" thickBot="1" x14ac:dyDescent="0.3">
      <c r="A10" s="50" t="s">
        <v>360</v>
      </c>
      <c r="B10" s="50" t="s">
        <v>365</v>
      </c>
      <c r="C10" s="50" t="s">
        <v>366</v>
      </c>
      <c r="D10" s="50" t="s">
        <v>367</v>
      </c>
      <c r="E10" s="50" t="s">
        <v>368</v>
      </c>
      <c r="F10" s="107" t="s">
        <v>191</v>
      </c>
      <c r="G10" s="121" t="s">
        <v>365</v>
      </c>
      <c r="H10" s="50" t="s">
        <v>366</v>
      </c>
      <c r="I10" s="50" t="s">
        <v>367</v>
      </c>
      <c r="J10" s="50" t="s">
        <v>368</v>
      </c>
      <c r="K10" s="107" t="s">
        <v>191</v>
      </c>
    </row>
    <row r="11" spans="1:13" x14ac:dyDescent="0.25">
      <c r="A11" s="51" t="s">
        <v>361</v>
      </c>
      <c r="B11" s="136" t="s">
        <v>375</v>
      </c>
      <c r="C11" s="137" t="s">
        <v>372</v>
      </c>
      <c r="D11" s="138" t="s">
        <v>373</v>
      </c>
      <c r="E11" s="137" t="s">
        <v>374</v>
      </c>
      <c r="F11" s="111" t="s">
        <v>369</v>
      </c>
      <c r="G11" s="149" t="s">
        <v>375</v>
      </c>
      <c r="H11" s="137" t="s">
        <v>218</v>
      </c>
      <c r="I11" s="138" t="s">
        <v>217</v>
      </c>
      <c r="J11" s="137" t="s">
        <v>217</v>
      </c>
      <c r="K11" s="153">
        <v>10100255255</v>
      </c>
    </row>
    <row r="12" spans="1:13" x14ac:dyDescent="0.25">
      <c r="A12" s="52" t="s">
        <v>362</v>
      </c>
      <c r="B12" s="139" t="s">
        <v>376</v>
      </c>
      <c r="C12" s="140" t="s">
        <v>222</v>
      </c>
      <c r="D12" s="141" t="s">
        <v>222</v>
      </c>
      <c r="E12" s="140" t="s">
        <v>222</v>
      </c>
      <c r="F12" s="113" t="s">
        <v>356</v>
      </c>
      <c r="G12" s="150" t="s">
        <v>376</v>
      </c>
      <c r="H12" s="140" t="s">
        <v>222</v>
      </c>
      <c r="I12" s="141" t="s">
        <v>222</v>
      </c>
      <c r="J12" s="140" t="s">
        <v>222</v>
      </c>
      <c r="K12" s="114" t="s">
        <v>356</v>
      </c>
    </row>
    <row r="13" spans="1:13" x14ac:dyDescent="0.25">
      <c r="A13" s="53" t="s">
        <v>363</v>
      </c>
      <c r="B13" s="142" t="s">
        <v>232</v>
      </c>
      <c r="C13" s="143" t="s">
        <v>222</v>
      </c>
      <c r="D13" s="144" t="s">
        <v>222</v>
      </c>
      <c r="E13" s="143" t="s">
        <v>222</v>
      </c>
      <c r="F13" s="116" t="s">
        <v>339</v>
      </c>
      <c r="G13" s="151" t="s">
        <v>232</v>
      </c>
      <c r="H13" s="143" t="s">
        <v>222</v>
      </c>
      <c r="I13" s="144" t="s">
        <v>222</v>
      </c>
      <c r="J13" s="143" t="s">
        <v>222</v>
      </c>
      <c r="K13" s="117" t="s">
        <v>339</v>
      </c>
    </row>
    <row r="14" spans="1:13" ht="15.75" thickBot="1" x14ac:dyDescent="0.3">
      <c r="A14" s="54" t="s">
        <v>364</v>
      </c>
      <c r="B14" s="145" t="s">
        <v>232</v>
      </c>
      <c r="C14" s="146" t="s">
        <v>217</v>
      </c>
      <c r="D14" s="147" t="s">
        <v>217</v>
      </c>
      <c r="E14" s="146" t="s">
        <v>217</v>
      </c>
      <c r="F14" s="148">
        <v>10255255255</v>
      </c>
      <c r="G14" s="152" t="s">
        <v>232</v>
      </c>
      <c r="H14" s="146" t="s">
        <v>217</v>
      </c>
      <c r="I14" s="147" t="s">
        <v>217</v>
      </c>
      <c r="J14" s="146" t="s">
        <v>217</v>
      </c>
      <c r="K14" s="154">
        <v>10255255255</v>
      </c>
    </row>
    <row r="15" spans="1:13" ht="15.75" thickBot="1" x14ac:dyDescent="0.3"/>
    <row r="16" spans="1:13" ht="15.75" thickBot="1" x14ac:dyDescent="0.3">
      <c r="A16" s="50" t="s">
        <v>360</v>
      </c>
      <c r="B16" s="50" t="s">
        <v>365</v>
      </c>
      <c r="C16" s="50" t="s">
        <v>366</v>
      </c>
      <c r="D16" s="50" t="s">
        <v>367</v>
      </c>
      <c r="E16" s="50" t="s">
        <v>368</v>
      </c>
      <c r="F16" s="107" t="s">
        <v>191</v>
      </c>
      <c r="G16" s="121" t="s">
        <v>365</v>
      </c>
      <c r="H16" s="50" t="s">
        <v>366</v>
      </c>
      <c r="I16" s="50" t="s">
        <v>367</v>
      </c>
      <c r="J16" s="50" t="s">
        <v>368</v>
      </c>
      <c r="K16" s="107" t="s">
        <v>191</v>
      </c>
    </row>
    <row r="17" spans="1:11" x14ac:dyDescent="0.25">
      <c r="A17" s="51" t="s">
        <v>361</v>
      </c>
      <c r="B17" s="130" t="s">
        <v>345</v>
      </c>
      <c r="C17" s="109" t="s">
        <v>377</v>
      </c>
      <c r="D17" s="110" t="s">
        <v>378</v>
      </c>
      <c r="E17" s="109" t="s">
        <v>379</v>
      </c>
      <c r="F17" s="127" t="s">
        <v>370</v>
      </c>
      <c r="G17" s="149" t="s">
        <v>345</v>
      </c>
      <c r="H17" s="137" t="s">
        <v>387</v>
      </c>
      <c r="I17" s="138" t="s">
        <v>388</v>
      </c>
      <c r="J17" s="137" t="s">
        <v>222</v>
      </c>
      <c r="K17" s="153" t="s">
        <v>386</v>
      </c>
    </row>
    <row r="18" spans="1:11" x14ac:dyDescent="0.25">
      <c r="A18" s="52" t="s">
        <v>362</v>
      </c>
      <c r="B18" s="131" t="s">
        <v>217</v>
      </c>
      <c r="C18" s="102" t="s">
        <v>217</v>
      </c>
      <c r="D18" s="132" t="s">
        <v>222</v>
      </c>
      <c r="E18" s="102" t="s">
        <v>222</v>
      </c>
      <c r="F18" s="112" t="s">
        <v>357</v>
      </c>
      <c r="G18" s="150" t="s">
        <v>217</v>
      </c>
      <c r="H18" s="140" t="s">
        <v>217</v>
      </c>
      <c r="I18" s="141" t="s">
        <v>222</v>
      </c>
      <c r="J18" s="140" t="s">
        <v>222</v>
      </c>
      <c r="K18" s="114" t="s">
        <v>357</v>
      </c>
    </row>
    <row r="19" spans="1:11" x14ac:dyDescent="0.25">
      <c r="A19" s="53" t="s">
        <v>363</v>
      </c>
      <c r="B19" s="133" t="s">
        <v>345</v>
      </c>
      <c r="C19" s="115" t="s">
        <v>377</v>
      </c>
      <c r="D19" s="134" t="s">
        <v>222</v>
      </c>
      <c r="E19" s="115" t="s">
        <v>222</v>
      </c>
      <c r="F19" s="128" t="s">
        <v>380</v>
      </c>
      <c r="G19" s="151" t="s">
        <v>345</v>
      </c>
      <c r="H19" s="143" t="s">
        <v>387</v>
      </c>
      <c r="I19" s="144" t="s">
        <v>222</v>
      </c>
      <c r="J19" s="143" t="s">
        <v>222</v>
      </c>
      <c r="K19" s="117" t="s">
        <v>389</v>
      </c>
    </row>
    <row r="20" spans="1:11" ht="15.75" thickBot="1" x14ac:dyDescent="0.3">
      <c r="A20" s="54" t="s">
        <v>364</v>
      </c>
      <c r="B20" s="135" t="s">
        <v>345</v>
      </c>
      <c r="C20" s="129" t="s">
        <v>377</v>
      </c>
      <c r="D20" s="147" t="s">
        <v>217</v>
      </c>
      <c r="E20" s="146" t="s">
        <v>217</v>
      </c>
      <c r="F20" s="118" t="s">
        <v>381</v>
      </c>
      <c r="G20" s="152" t="s">
        <v>345</v>
      </c>
      <c r="H20" s="146" t="s">
        <v>387</v>
      </c>
      <c r="I20" s="147" t="s">
        <v>217</v>
      </c>
      <c r="J20" s="146" t="s">
        <v>217</v>
      </c>
      <c r="K20" s="154" t="s">
        <v>390</v>
      </c>
    </row>
    <row r="21" spans="1:11" ht="15.75" thickBot="1" x14ac:dyDescent="0.3"/>
    <row r="22" spans="1:11" ht="15.75" thickBot="1" x14ac:dyDescent="0.3">
      <c r="A22" s="50" t="s">
        <v>360</v>
      </c>
      <c r="B22" s="50" t="s">
        <v>365</v>
      </c>
      <c r="C22" s="50" t="s">
        <v>366</v>
      </c>
      <c r="D22" s="50" t="s">
        <v>367</v>
      </c>
      <c r="E22" s="50" t="s">
        <v>368</v>
      </c>
      <c r="F22" s="107" t="s">
        <v>191</v>
      </c>
      <c r="G22" s="50" t="s">
        <v>365</v>
      </c>
      <c r="H22" s="50" t="s">
        <v>366</v>
      </c>
      <c r="I22" s="50" t="s">
        <v>367</v>
      </c>
      <c r="J22" s="50" t="s">
        <v>368</v>
      </c>
      <c r="K22" s="107" t="s">
        <v>191</v>
      </c>
    </row>
    <row r="23" spans="1:11" x14ac:dyDescent="0.25">
      <c r="A23" s="51" t="s">
        <v>361</v>
      </c>
      <c r="B23" s="130" t="s">
        <v>338</v>
      </c>
      <c r="C23" s="109" t="s">
        <v>382</v>
      </c>
      <c r="D23" s="110" t="s">
        <v>383</v>
      </c>
      <c r="E23" s="109" t="s">
        <v>236</v>
      </c>
      <c r="F23" s="127" t="s">
        <v>371</v>
      </c>
      <c r="G23" s="130" t="s">
        <v>338</v>
      </c>
      <c r="H23" s="109" t="s">
        <v>382</v>
      </c>
      <c r="I23" s="110" t="s">
        <v>217</v>
      </c>
      <c r="J23" s="109" t="s">
        <v>393</v>
      </c>
      <c r="K23" s="127" t="s">
        <v>391</v>
      </c>
    </row>
    <row r="24" spans="1:11" x14ac:dyDescent="0.25">
      <c r="A24" s="52" t="s">
        <v>362</v>
      </c>
      <c r="B24" s="131" t="s">
        <v>217</v>
      </c>
      <c r="C24" s="102" t="s">
        <v>217</v>
      </c>
      <c r="D24" s="132" t="s">
        <v>217</v>
      </c>
      <c r="E24" s="102" t="s">
        <v>222</v>
      </c>
      <c r="F24" s="112" t="s">
        <v>358</v>
      </c>
      <c r="G24" s="131" t="s">
        <v>217</v>
      </c>
      <c r="H24" s="102" t="s">
        <v>217</v>
      </c>
      <c r="I24" s="132" t="s">
        <v>217</v>
      </c>
      <c r="J24" s="102" t="s">
        <v>222</v>
      </c>
      <c r="K24" s="112" t="s">
        <v>358</v>
      </c>
    </row>
    <row r="25" spans="1:11" x14ac:dyDescent="0.25">
      <c r="A25" s="53" t="s">
        <v>363</v>
      </c>
      <c r="B25" s="133" t="s">
        <v>338</v>
      </c>
      <c r="C25" s="115" t="s">
        <v>382</v>
      </c>
      <c r="D25" s="134" t="s">
        <v>383</v>
      </c>
      <c r="E25" s="115" t="s">
        <v>222</v>
      </c>
      <c r="F25" s="128" t="s">
        <v>384</v>
      </c>
      <c r="G25" s="133" t="s">
        <v>338</v>
      </c>
      <c r="H25" s="115" t="s">
        <v>382</v>
      </c>
      <c r="I25" s="134" t="s">
        <v>217</v>
      </c>
      <c r="J25" s="115" t="s">
        <v>222</v>
      </c>
      <c r="K25" s="128" t="s">
        <v>392</v>
      </c>
    </row>
    <row r="26" spans="1:11" ht="15.75" thickBot="1" x14ac:dyDescent="0.3">
      <c r="A26" s="54" t="s">
        <v>364</v>
      </c>
      <c r="B26" s="135" t="s">
        <v>338</v>
      </c>
      <c r="C26" s="129" t="s">
        <v>382</v>
      </c>
      <c r="D26" s="119" t="s">
        <v>383</v>
      </c>
      <c r="E26" s="129" t="s">
        <v>217</v>
      </c>
      <c r="F26" s="118" t="s">
        <v>385</v>
      </c>
      <c r="G26" s="135" t="s">
        <v>338</v>
      </c>
      <c r="H26" s="129" t="s">
        <v>382</v>
      </c>
      <c r="I26" s="119" t="s">
        <v>217</v>
      </c>
      <c r="J26" s="129" t="s">
        <v>217</v>
      </c>
      <c r="K26" s="155">
        <v>192168255255</v>
      </c>
    </row>
  </sheetData>
  <mergeCells count="10">
    <mergeCell ref="J1:M1"/>
    <mergeCell ref="F8:I8"/>
    <mergeCell ref="J8:M8"/>
    <mergeCell ref="J6:M6"/>
    <mergeCell ref="J7:M7"/>
    <mergeCell ref="B1:E1"/>
    <mergeCell ref="F1:I1"/>
    <mergeCell ref="B8:E8"/>
    <mergeCell ref="F6:I6"/>
    <mergeCell ref="F7:I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A494-C759-4E4C-9A58-653A7EA3C992}">
  <dimension ref="A1:H43"/>
  <sheetViews>
    <sheetView topLeftCell="A3" zoomScale="175" zoomScaleNormal="175" workbookViewId="0">
      <pane ySplit="2" topLeftCell="A23" activePane="bottomLeft" state="frozen"/>
      <selection activeCell="A3" sqref="A3"/>
      <selection pane="bottomLeft" activeCell="G28" sqref="G28"/>
    </sheetView>
  </sheetViews>
  <sheetFormatPr baseColWidth="10" defaultRowHeight="15" x14ac:dyDescent="0.25"/>
  <cols>
    <col min="1" max="1" width="10.85546875" style="58" customWidth="1"/>
    <col min="2" max="2" width="14.7109375" bestFit="1" customWidth="1"/>
    <col min="3" max="3" width="15.5703125" bestFit="1" customWidth="1"/>
    <col min="4" max="4" width="15.42578125" bestFit="1" customWidth="1"/>
    <col min="5" max="5" width="14.28515625" bestFit="1" customWidth="1"/>
    <col min="6" max="6" width="15.42578125" bestFit="1" customWidth="1"/>
    <col min="7" max="8" width="10.85546875" bestFit="1" customWidth="1"/>
  </cols>
  <sheetData>
    <row r="1" spans="1:8" ht="44.25" customHeight="1" x14ac:dyDescent="0.25">
      <c r="A1" s="192" t="s">
        <v>350</v>
      </c>
      <c r="B1" s="289" t="s">
        <v>420</v>
      </c>
      <c r="C1" s="289"/>
      <c r="D1" s="289"/>
      <c r="E1" s="289"/>
      <c r="F1" s="289"/>
      <c r="G1" s="289"/>
    </row>
    <row r="3" spans="1:8" s="99" customFormat="1" x14ac:dyDescent="0.25">
      <c r="A3" s="58" t="s">
        <v>408</v>
      </c>
      <c r="B3" s="99" t="s">
        <v>415</v>
      </c>
      <c r="C3" s="99" t="s">
        <v>411</v>
      </c>
      <c r="D3" s="99" t="s">
        <v>406</v>
      </c>
      <c r="E3" s="99" t="s">
        <v>407</v>
      </c>
      <c r="F3" s="99" t="s">
        <v>359</v>
      </c>
      <c r="G3" s="99" t="s">
        <v>418</v>
      </c>
      <c r="H3" s="99" t="s">
        <v>352</v>
      </c>
    </row>
    <row r="4" spans="1:8" s="99" customFormat="1" x14ac:dyDescent="0.25">
      <c r="A4" s="58" t="s">
        <v>409</v>
      </c>
      <c r="B4" s="99" t="s">
        <v>416</v>
      </c>
      <c r="C4" s="99" t="s">
        <v>410</v>
      </c>
      <c r="D4" s="99" t="s">
        <v>405</v>
      </c>
      <c r="E4" s="99" t="s">
        <v>412</v>
      </c>
      <c r="F4" s="99" t="s">
        <v>413</v>
      </c>
      <c r="G4" s="99" t="s">
        <v>419</v>
      </c>
      <c r="H4" s="99" t="s">
        <v>417</v>
      </c>
    </row>
    <row r="5" spans="1:8" s="99" customFormat="1" x14ac:dyDescent="0.25">
      <c r="A5" s="58">
        <v>5</v>
      </c>
      <c r="B5" s="99" t="s">
        <v>414</v>
      </c>
      <c r="C5" s="99">
        <v>8</v>
      </c>
      <c r="D5" s="99">
        <v>3</v>
      </c>
      <c r="E5" s="99">
        <v>32</v>
      </c>
      <c r="F5" s="99">
        <v>11</v>
      </c>
      <c r="G5" s="99">
        <v>21</v>
      </c>
      <c r="H5" s="187">
        <f>2^G5-2</f>
        <v>2097150</v>
      </c>
    </row>
    <row r="6" spans="1:8" x14ac:dyDescent="0.25">
      <c r="B6" s="99" t="s">
        <v>442</v>
      </c>
      <c r="C6" t="s">
        <v>443</v>
      </c>
      <c r="D6" t="s">
        <v>442</v>
      </c>
      <c r="E6" t="s">
        <v>443</v>
      </c>
    </row>
    <row r="7" spans="1:8" x14ac:dyDescent="0.25">
      <c r="A7" s="58" t="s">
        <v>421</v>
      </c>
      <c r="B7" s="99" t="s">
        <v>430</v>
      </c>
      <c r="C7" t="s">
        <v>422</v>
      </c>
      <c r="D7" t="s">
        <v>423</v>
      </c>
      <c r="E7" t="s">
        <v>424</v>
      </c>
      <c r="F7" t="s">
        <v>425</v>
      </c>
      <c r="G7" t="s">
        <v>431</v>
      </c>
    </row>
    <row r="8" spans="1:8" x14ac:dyDescent="0.25">
      <c r="A8" s="58" t="s">
        <v>444</v>
      </c>
      <c r="B8" s="188" t="s">
        <v>453</v>
      </c>
      <c r="C8" s="188" t="s">
        <v>426</v>
      </c>
      <c r="D8" s="188" t="s">
        <v>429</v>
      </c>
      <c r="E8" s="188" t="s">
        <v>428</v>
      </c>
      <c r="F8" s="188" t="s">
        <v>452</v>
      </c>
      <c r="G8" s="190">
        <f>2^21-2</f>
        <v>2097150</v>
      </c>
    </row>
    <row r="9" spans="1:8" x14ac:dyDescent="0.25">
      <c r="A9" s="58" t="s">
        <v>445</v>
      </c>
      <c r="B9" s="188" t="s">
        <v>454</v>
      </c>
      <c r="C9" s="188" t="s">
        <v>427</v>
      </c>
      <c r="D9" s="188" t="s">
        <v>440</v>
      </c>
      <c r="E9" s="188" t="s">
        <v>438</v>
      </c>
      <c r="F9" s="188" t="s">
        <v>452</v>
      </c>
      <c r="G9" s="190">
        <f t="shared" ref="G9:G15" si="0">2^21-2</f>
        <v>2097150</v>
      </c>
    </row>
    <row r="10" spans="1:8" x14ac:dyDescent="0.25">
      <c r="A10" s="58" t="s">
        <v>446</v>
      </c>
      <c r="B10" s="188" t="s">
        <v>455</v>
      </c>
      <c r="C10" s="188" t="s">
        <v>432</v>
      </c>
      <c r="D10" s="188" t="s">
        <v>441</v>
      </c>
      <c r="E10" s="188" t="s">
        <v>439</v>
      </c>
      <c r="F10" s="188" t="s">
        <v>452</v>
      </c>
      <c r="G10" s="190">
        <f t="shared" si="0"/>
        <v>2097150</v>
      </c>
    </row>
    <row r="11" spans="1:8" x14ac:dyDescent="0.25">
      <c r="A11" s="58" t="s">
        <v>447</v>
      </c>
      <c r="B11" s="188" t="s">
        <v>456</v>
      </c>
      <c r="C11" s="188" t="s">
        <v>433</v>
      </c>
      <c r="D11" s="191">
        <v>10127255254</v>
      </c>
      <c r="E11" s="191">
        <v>10127255255</v>
      </c>
      <c r="F11" s="188" t="s">
        <v>452</v>
      </c>
      <c r="G11" s="190">
        <f t="shared" si="0"/>
        <v>2097150</v>
      </c>
    </row>
    <row r="12" spans="1:8" x14ac:dyDescent="0.25">
      <c r="A12" s="58" t="s">
        <v>448</v>
      </c>
      <c r="B12" s="188" t="s">
        <v>457</v>
      </c>
      <c r="C12" s="188" t="s">
        <v>434</v>
      </c>
      <c r="D12" s="191">
        <v>10159255254</v>
      </c>
      <c r="E12" s="191">
        <v>10159255255</v>
      </c>
      <c r="F12" s="188" t="s">
        <v>452</v>
      </c>
      <c r="G12" s="190">
        <f t="shared" si="0"/>
        <v>2097150</v>
      </c>
    </row>
    <row r="13" spans="1:8" x14ac:dyDescent="0.25">
      <c r="A13" s="58" t="s">
        <v>449</v>
      </c>
      <c r="B13" s="188" t="s">
        <v>458</v>
      </c>
      <c r="C13" s="188" t="s">
        <v>435</v>
      </c>
      <c r="D13" s="191">
        <v>10191255254</v>
      </c>
      <c r="E13" s="191">
        <v>10191255255</v>
      </c>
      <c r="F13" s="188" t="s">
        <v>452</v>
      </c>
      <c r="G13" s="190">
        <f t="shared" si="0"/>
        <v>2097150</v>
      </c>
    </row>
    <row r="14" spans="1:8" x14ac:dyDescent="0.25">
      <c r="A14" s="58" t="s">
        <v>450</v>
      </c>
      <c r="B14" s="188" t="s">
        <v>459</v>
      </c>
      <c r="C14" s="188" t="s">
        <v>436</v>
      </c>
      <c r="D14" s="191">
        <v>10223255254</v>
      </c>
      <c r="E14" s="191">
        <v>10223255255</v>
      </c>
      <c r="F14" s="188" t="s">
        <v>452</v>
      </c>
      <c r="G14" s="190">
        <f t="shared" si="0"/>
        <v>2097150</v>
      </c>
    </row>
    <row r="15" spans="1:8" x14ac:dyDescent="0.25">
      <c r="A15" s="58" t="s">
        <v>451</v>
      </c>
      <c r="B15" s="188" t="s">
        <v>460</v>
      </c>
      <c r="C15" s="188" t="s">
        <v>437</v>
      </c>
      <c r="D15" s="191">
        <v>102552552554</v>
      </c>
      <c r="E15" s="191">
        <v>10255255255</v>
      </c>
      <c r="F15" s="188" t="s">
        <v>452</v>
      </c>
      <c r="G15" s="190">
        <f t="shared" si="0"/>
        <v>2097150</v>
      </c>
    </row>
    <row r="17" spans="1:8" x14ac:dyDescent="0.25">
      <c r="A17" s="58" t="s">
        <v>197</v>
      </c>
      <c r="B17" t="s">
        <v>461</v>
      </c>
      <c r="C17">
        <v>4</v>
      </c>
      <c r="D17">
        <v>2</v>
      </c>
      <c r="E17">
        <v>64</v>
      </c>
      <c r="F17">
        <v>18</v>
      </c>
      <c r="G17">
        <v>14</v>
      </c>
      <c r="H17" s="20">
        <f>2^14-2</f>
        <v>16382</v>
      </c>
    </row>
    <row r="19" spans="1:8" ht="15.75" thickBot="1" x14ac:dyDescent="0.3">
      <c r="A19" s="194" t="s">
        <v>421</v>
      </c>
      <c r="B19" s="195" t="s">
        <v>430</v>
      </c>
      <c r="C19" s="73" t="s">
        <v>422</v>
      </c>
      <c r="D19" s="73" t="s">
        <v>423</v>
      </c>
      <c r="E19" s="73" t="s">
        <v>424</v>
      </c>
      <c r="F19" s="73" t="s">
        <v>425</v>
      </c>
      <c r="G19" s="73" t="s">
        <v>431</v>
      </c>
    </row>
    <row r="20" spans="1:8" x14ac:dyDescent="0.25">
      <c r="A20" s="142" t="s">
        <v>462</v>
      </c>
      <c r="B20" s="71" t="s">
        <v>467</v>
      </c>
      <c r="C20" s="71" t="s">
        <v>466</v>
      </c>
      <c r="D20" s="198" t="s">
        <v>478</v>
      </c>
      <c r="E20" s="198" t="s">
        <v>474</v>
      </c>
      <c r="F20" s="198" t="s">
        <v>482</v>
      </c>
      <c r="G20" s="193">
        <f t="shared" ref="G20:G23" si="1">2^14-2</f>
        <v>16382</v>
      </c>
    </row>
    <row r="21" spans="1:8" x14ac:dyDescent="0.25">
      <c r="A21" s="139" t="s">
        <v>463</v>
      </c>
      <c r="B21" s="70" t="s">
        <v>468</v>
      </c>
      <c r="C21" s="196" t="s">
        <v>471</v>
      </c>
      <c r="D21" s="198" t="s">
        <v>479</v>
      </c>
      <c r="E21" s="198" t="s">
        <v>475</v>
      </c>
      <c r="F21" s="198" t="s">
        <v>482</v>
      </c>
      <c r="G21" s="190">
        <f t="shared" si="1"/>
        <v>16382</v>
      </c>
    </row>
    <row r="22" spans="1:8" x14ac:dyDescent="0.25">
      <c r="A22" s="142" t="s">
        <v>464</v>
      </c>
      <c r="B22" s="71" t="s">
        <v>469</v>
      </c>
      <c r="C22" s="197" t="s">
        <v>472</v>
      </c>
      <c r="D22" s="198" t="s">
        <v>480</v>
      </c>
      <c r="E22" s="198" t="s">
        <v>476</v>
      </c>
      <c r="F22" s="198" t="s">
        <v>482</v>
      </c>
      <c r="G22" s="193">
        <f t="shared" si="1"/>
        <v>16382</v>
      </c>
    </row>
    <row r="23" spans="1:8" x14ac:dyDescent="0.25">
      <c r="A23" s="139" t="s">
        <v>465</v>
      </c>
      <c r="B23" s="70" t="s">
        <v>470</v>
      </c>
      <c r="C23" s="196" t="s">
        <v>473</v>
      </c>
      <c r="D23" s="198" t="s">
        <v>481</v>
      </c>
      <c r="E23" s="198" t="s">
        <v>477</v>
      </c>
      <c r="F23" s="198" t="s">
        <v>482</v>
      </c>
      <c r="G23" s="190">
        <f t="shared" si="1"/>
        <v>16382</v>
      </c>
    </row>
    <row r="25" spans="1:8" x14ac:dyDescent="0.25">
      <c r="A25" s="58" t="s">
        <v>207</v>
      </c>
      <c r="B25" t="s">
        <v>483</v>
      </c>
      <c r="C25">
        <v>16</v>
      </c>
      <c r="D25">
        <v>4</v>
      </c>
      <c r="E25">
        <v>16</v>
      </c>
      <c r="F25">
        <v>28</v>
      </c>
      <c r="G25">
        <v>4</v>
      </c>
      <c r="H25">
        <v>14</v>
      </c>
    </row>
    <row r="27" spans="1:8" x14ac:dyDescent="0.25">
      <c r="A27" s="58" t="s">
        <v>421</v>
      </c>
      <c r="B27" s="99" t="s">
        <v>430</v>
      </c>
      <c r="C27" t="s">
        <v>422</v>
      </c>
      <c r="D27" t="s">
        <v>423</v>
      </c>
      <c r="E27" t="s">
        <v>424</v>
      </c>
      <c r="F27" t="s">
        <v>425</v>
      </c>
      <c r="G27" t="s">
        <v>431</v>
      </c>
    </row>
    <row r="28" spans="1:8" x14ac:dyDescent="0.25">
      <c r="A28" s="58" t="s">
        <v>484</v>
      </c>
      <c r="B28" s="188" t="s">
        <v>342</v>
      </c>
      <c r="C28" s="188" t="s">
        <v>532</v>
      </c>
      <c r="D28" s="188" t="s">
        <v>516</v>
      </c>
      <c r="E28" s="188" t="s">
        <v>500</v>
      </c>
      <c r="F28" s="191">
        <v>255255255240</v>
      </c>
      <c r="G28" s="190">
        <v>14</v>
      </c>
    </row>
    <row r="29" spans="1:8" x14ac:dyDescent="0.25">
      <c r="A29" s="58" t="s">
        <v>484</v>
      </c>
      <c r="B29" s="188" t="s">
        <v>485</v>
      </c>
      <c r="C29" s="188" t="s">
        <v>533</v>
      </c>
      <c r="D29" s="188" t="s">
        <v>517</v>
      </c>
      <c r="E29" s="188" t="s">
        <v>501</v>
      </c>
      <c r="F29" s="191">
        <v>255255255240</v>
      </c>
      <c r="G29" s="190">
        <v>14</v>
      </c>
    </row>
    <row r="30" spans="1:8" x14ac:dyDescent="0.25">
      <c r="A30" s="58" t="s">
        <v>484</v>
      </c>
      <c r="B30" s="188" t="s">
        <v>486</v>
      </c>
      <c r="C30" s="188" t="s">
        <v>534</v>
      </c>
      <c r="D30" s="188" t="s">
        <v>518</v>
      </c>
      <c r="E30" s="188" t="s">
        <v>502</v>
      </c>
      <c r="F30" s="191">
        <v>255255255240</v>
      </c>
      <c r="G30" s="190">
        <v>14</v>
      </c>
    </row>
    <row r="31" spans="1:8" x14ac:dyDescent="0.25">
      <c r="A31" s="58" t="s">
        <v>484</v>
      </c>
      <c r="B31" s="188" t="s">
        <v>487</v>
      </c>
      <c r="C31" s="188" t="s">
        <v>535</v>
      </c>
      <c r="D31" s="188" t="s">
        <v>519</v>
      </c>
      <c r="E31" s="188" t="s">
        <v>503</v>
      </c>
      <c r="F31" s="191">
        <v>255255255240</v>
      </c>
      <c r="G31" s="190">
        <v>14</v>
      </c>
    </row>
    <row r="32" spans="1:8" x14ac:dyDescent="0.25">
      <c r="A32" s="58" t="s">
        <v>484</v>
      </c>
      <c r="B32" s="188" t="s">
        <v>488</v>
      </c>
      <c r="C32" s="188" t="s">
        <v>536</v>
      </c>
      <c r="D32" s="188" t="s">
        <v>520</v>
      </c>
      <c r="E32" s="188" t="s">
        <v>504</v>
      </c>
      <c r="F32" s="191">
        <v>255255255240</v>
      </c>
      <c r="G32" s="190">
        <v>14</v>
      </c>
    </row>
    <row r="33" spans="1:7" x14ac:dyDescent="0.25">
      <c r="A33" s="58" t="s">
        <v>484</v>
      </c>
      <c r="B33" s="188" t="s">
        <v>489</v>
      </c>
      <c r="C33" s="188" t="s">
        <v>537</v>
      </c>
      <c r="D33" s="188" t="s">
        <v>521</v>
      </c>
      <c r="E33" s="188" t="s">
        <v>505</v>
      </c>
      <c r="F33" s="191">
        <v>255255255240</v>
      </c>
      <c r="G33" s="190">
        <v>14</v>
      </c>
    </row>
    <row r="34" spans="1:7" x14ac:dyDescent="0.25">
      <c r="A34" s="58" t="s">
        <v>484</v>
      </c>
      <c r="B34" s="188" t="s">
        <v>490</v>
      </c>
      <c r="C34" s="188" t="s">
        <v>538</v>
      </c>
      <c r="D34" s="188" t="s">
        <v>522</v>
      </c>
      <c r="E34" s="188" t="s">
        <v>506</v>
      </c>
      <c r="F34" s="191">
        <v>255255255240</v>
      </c>
      <c r="G34" s="190">
        <v>14</v>
      </c>
    </row>
    <row r="35" spans="1:7" x14ac:dyDescent="0.25">
      <c r="A35" s="58" t="s">
        <v>484</v>
      </c>
      <c r="B35" s="188" t="s">
        <v>491</v>
      </c>
      <c r="C35" s="188" t="s">
        <v>539</v>
      </c>
      <c r="D35" s="188" t="s">
        <v>523</v>
      </c>
      <c r="E35" s="188" t="s">
        <v>507</v>
      </c>
      <c r="F35" s="191">
        <v>255255255240</v>
      </c>
      <c r="G35" s="190">
        <v>14</v>
      </c>
    </row>
    <row r="36" spans="1:7" x14ac:dyDescent="0.25">
      <c r="A36" s="58" t="s">
        <v>484</v>
      </c>
      <c r="B36" s="188" t="s">
        <v>492</v>
      </c>
      <c r="C36" s="188" t="s">
        <v>540</v>
      </c>
      <c r="D36" s="188" t="s">
        <v>524</v>
      </c>
      <c r="E36" s="188" t="s">
        <v>508</v>
      </c>
      <c r="F36" s="191">
        <v>255255255240</v>
      </c>
      <c r="G36" s="190">
        <v>14</v>
      </c>
    </row>
    <row r="37" spans="1:7" x14ac:dyDescent="0.25">
      <c r="A37" s="58" t="s">
        <v>484</v>
      </c>
      <c r="B37" s="188" t="s">
        <v>493</v>
      </c>
      <c r="C37" s="188" t="s">
        <v>541</v>
      </c>
      <c r="D37" s="188" t="s">
        <v>525</v>
      </c>
      <c r="E37" s="188" t="s">
        <v>509</v>
      </c>
      <c r="F37" s="191">
        <v>255255255240</v>
      </c>
      <c r="G37" s="190">
        <v>14</v>
      </c>
    </row>
    <row r="38" spans="1:7" x14ac:dyDescent="0.25">
      <c r="A38" s="58" t="s">
        <v>484</v>
      </c>
      <c r="B38" s="188" t="s">
        <v>494</v>
      </c>
      <c r="C38" s="188" t="s">
        <v>542</v>
      </c>
      <c r="D38" s="188" t="s">
        <v>526</v>
      </c>
      <c r="E38" s="188" t="s">
        <v>510</v>
      </c>
      <c r="F38" s="191">
        <v>255255255240</v>
      </c>
      <c r="G38" s="190">
        <v>14</v>
      </c>
    </row>
    <row r="39" spans="1:7" x14ac:dyDescent="0.25">
      <c r="A39" s="58" t="s">
        <v>484</v>
      </c>
      <c r="B39" s="188" t="s">
        <v>495</v>
      </c>
      <c r="C39" s="188" t="s">
        <v>543</v>
      </c>
      <c r="D39" s="188" t="s">
        <v>527</v>
      </c>
      <c r="E39" s="188" t="s">
        <v>511</v>
      </c>
      <c r="F39" s="191">
        <v>255255255240</v>
      </c>
      <c r="G39" s="190">
        <v>14</v>
      </c>
    </row>
    <row r="40" spans="1:7" x14ac:dyDescent="0.25">
      <c r="A40" s="58" t="s">
        <v>484</v>
      </c>
      <c r="B40" s="188" t="s">
        <v>496</v>
      </c>
      <c r="C40" s="188" t="s">
        <v>544</v>
      </c>
      <c r="D40" s="188" t="s">
        <v>528</v>
      </c>
      <c r="E40" s="188" t="s">
        <v>512</v>
      </c>
      <c r="F40" s="191">
        <v>255255255240</v>
      </c>
      <c r="G40" s="190">
        <v>14</v>
      </c>
    </row>
    <row r="41" spans="1:7" x14ac:dyDescent="0.25">
      <c r="A41" s="58" t="s">
        <v>484</v>
      </c>
      <c r="B41" s="188" t="s">
        <v>497</v>
      </c>
      <c r="C41" s="188" t="s">
        <v>545</v>
      </c>
      <c r="D41" s="188" t="s">
        <v>529</v>
      </c>
      <c r="E41" s="188" t="s">
        <v>513</v>
      </c>
      <c r="F41" s="191">
        <v>255255255240</v>
      </c>
      <c r="G41" s="190">
        <v>14</v>
      </c>
    </row>
    <row r="42" spans="1:7" x14ac:dyDescent="0.25">
      <c r="A42" s="58" t="s">
        <v>484</v>
      </c>
      <c r="B42" s="188" t="s">
        <v>498</v>
      </c>
      <c r="C42" s="188" t="s">
        <v>546</v>
      </c>
      <c r="D42" s="188" t="s">
        <v>530</v>
      </c>
      <c r="E42" s="188" t="s">
        <v>514</v>
      </c>
      <c r="F42" s="191">
        <v>255255255240</v>
      </c>
      <c r="G42" s="190">
        <v>14</v>
      </c>
    </row>
    <row r="43" spans="1:7" x14ac:dyDescent="0.25">
      <c r="A43" s="58" t="s">
        <v>484</v>
      </c>
      <c r="B43" s="188" t="s">
        <v>499</v>
      </c>
      <c r="C43" s="188" t="s">
        <v>547</v>
      </c>
      <c r="D43" s="188" t="s">
        <v>531</v>
      </c>
      <c r="E43" s="188" t="s">
        <v>515</v>
      </c>
      <c r="F43" s="191">
        <v>255255255240</v>
      </c>
      <c r="G43" s="190">
        <v>14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24B9-C240-4F6F-9528-95BF11141B0B}">
  <dimension ref="A1:S28"/>
  <sheetViews>
    <sheetView topLeftCell="A3" zoomScale="160" zoomScaleNormal="160" workbookViewId="0">
      <pane ySplit="2" topLeftCell="A20" activePane="bottomLeft" state="frozen"/>
      <selection activeCell="A3" sqref="A3"/>
      <selection pane="bottomLeft" activeCell="B12" sqref="B12:C12"/>
    </sheetView>
  </sheetViews>
  <sheetFormatPr baseColWidth="10" defaultRowHeight="15" x14ac:dyDescent="0.25"/>
  <cols>
    <col min="1" max="1" width="9.7109375" bestFit="1" customWidth="1"/>
    <col min="2" max="2" width="6.5703125" customWidth="1"/>
    <col min="3" max="3" width="10.5703125" bestFit="1" customWidth="1"/>
    <col min="4" max="4" width="11" bestFit="1" customWidth="1"/>
    <col min="5" max="5" width="10" bestFit="1" customWidth="1"/>
    <col min="6" max="6" width="11.28515625" bestFit="1" customWidth="1"/>
    <col min="7" max="7" width="14" bestFit="1" customWidth="1"/>
    <col min="8" max="8" width="7.42578125" bestFit="1" customWidth="1"/>
    <col min="9" max="9" width="15.28515625" bestFit="1" customWidth="1"/>
    <col min="10" max="10" width="13.42578125" style="217" customWidth="1"/>
    <col min="11" max="11" width="10" style="217" bestFit="1" customWidth="1"/>
    <col min="12" max="12" width="10" style="203" bestFit="1" customWidth="1"/>
    <col min="13" max="13" width="2.42578125" customWidth="1"/>
    <col min="14" max="14" width="11.42578125" style="203"/>
    <col min="15" max="15" width="15.28515625" style="203" bestFit="1" customWidth="1"/>
    <col min="16" max="17" width="11.42578125" style="203"/>
  </cols>
  <sheetData>
    <row r="1" spans="1:19" ht="45" customHeight="1" x14ac:dyDescent="0.25">
      <c r="A1" s="100" t="s">
        <v>548</v>
      </c>
      <c r="B1" s="290" t="s">
        <v>549</v>
      </c>
      <c r="C1" s="290"/>
      <c r="D1" s="290"/>
      <c r="E1" s="290"/>
      <c r="F1" s="290"/>
      <c r="G1" s="290"/>
      <c r="H1" s="199"/>
    </row>
    <row r="3" spans="1:19" x14ac:dyDescent="0.25">
      <c r="B3" t="s">
        <v>352</v>
      </c>
      <c r="C3" t="s">
        <v>553</v>
      </c>
      <c r="D3" s="99" t="s">
        <v>406</v>
      </c>
      <c r="E3" t="s">
        <v>351</v>
      </c>
      <c r="F3" t="s">
        <v>407</v>
      </c>
    </row>
    <row r="4" spans="1:19" x14ac:dyDescent="0.25">
      <c r="B4" t="s">
        <v>550</v>
      </c>
      <c r="C4" t="s">
        <v>551</v>
      </c>
      <c r="D4" s="99" t="s">
        <v>418</v>
      </c>
      <c r="E4" t="s">
        <v>552</v>
      </c>
      <c r="F4" t="s">
        <v>554</v>
      </c>
    </row>
    <row r="6" spans="1:19" x14ac:dyDescent="0.25">
      <c r="A6" t="s">
        <v>555</v>
      </c>
      <c r="B6" t="s">
        <v>352</v>
      </c>
      <c r="C6" t="s">
        <v>556</v>
      </c>
      <c r="D6" t="s">
        <v>415</v>
      </c>
      <c r="E6" t="s">
        <v>422</v>
      </c>
      <c r="F6" t="s">
        <v>423</v>
      </c>
      <c r="G6" t="s">
        <v>424</v>
      </c>
      <c r="H6" t="s">
        <v>351</v>
      </c>
      <c r="I6" t="s">
        <v>425</v>
      </c>
    </row>
    <row r="7" spans="1:19" x14ac:dyDescent="0.25">
      <c r="A7" t="s">
        <v>324</v>
      </c>
      <c r="B7">
        <v>200</v>
      </c>
      <c r="C7">
        <v>254</v>
      </c>
      <c r="D7" t="s">
        <v>339</v>
      </c>
      <c r="E7" t="s">
        <v>426</v>
      </c>
      <c r="F7" t="s">
        <v>560</v>
      </c>
      <c r="G7" t="s">
        <v>559</v>
      </c>
      <c r="H7" t="s">
        <v>557</v>
      </c>
      <c r="I7" t="s">
        <v>358</v>
      </c>
    </row>
    <row r="8" spans="1:19" x14ac:dyDescent="0.25">
      <c r="A8" t="s">
        <v>75</v>
      </c>
      <c r="B8">
        <v>100</v>
      </c>
      <c r="C8">
        <v>126</v>
      </c>
      <c r="D8" t="s">
        <v>558</v>
      </c>
      <c r="E8" t="s">
        <v>566</v>
      </c>
      <c r="F8" t="s">
        <v>565</v>
      </c>
      <c r="G8" t="s">
        <v>564</v>
      </c>
      <c r="H8" t="s">
        <v>561</v>
      </c>
      <c r="I8" s="189">
        <v>255255255128</v>
      </c>
    </row>
    <row r="9" spans="1:19" x14ac:dyDescent="0.25">
      <c r="A9" t="s">
        <v>206</v>
      </c>
      <c r="B9">
        <v>80</v>
      </c>
      <c r="C9">
        <v>126</v>
      </c>
      <c r="D9" t="s">
        <v>563</v>
      </c>
      <c r="E9" t="s">
        <v>570</v>
      </c>
      <c r="F9" t="s">
        <v>569</v>
      </c>
      <c r="G9" t="s">
        <v>568</v>
      </c>
      <c r="H9" t="s">
        <v>561</v>
      </c>
      <c r="I9" s="189">
        <v>255255255128</v>
      </c>
    </row>
    <row r="10" spans="1:19" x14ac:dyDescent="0.25">
      <c r="A10" t="s">
        <v>205</v>
      </c>
      <c r="B10">
        <v>50</v>
      </c>
      <c r="C10">
        <v>62</v>
      </c>
      <c r="D10" t="s">
        <v>567</v>
      </c>
      <c r="E10" t="s">
        <v>575</v>
      </c>
      <c r="F10" t="s">
        <v>574</v>
      </c>
      <c r="G10" t="s">
        <v>573</v>
      </c>
      <c r="H10" t="s">
        <v>562</v>
      </c>
      <c r="I10" s="189">
        <v>255255255192</v>
      </c>
    </row>
    <row r="11" spans="1:19" x14ac:dyDescent="0.25">
      <c r="A11" t="s">
        <v>204</v>
      </c>
      <c r="B11">
        <v>30</v>
      </c>
      <c r="C11">
        <v>30</v>
      </c>
      <c r="D11" t="s">
        <v>572</v>
      </c>
      <c r="E11" t="s">
        <v>577</v>
      </c>
      <c r="F11" t="s">
        <v>579</v>
      </c>
      <c r="G11" t="s">
        <v>578</v>
      </c>
      <c r="H11" t="s">
        <v>571</v>
      </c>
      <c r="I11" s="189">
        <v>255255255224</v>
      </c>
    </row>
    <row r="12" spans="1:19" x14ac:dyDescent="0.25">
      <c r="A12" t="s">
        <v>580</v>
      </c>
      <c r="B12">
        <v>2</v>
      </c>
      <c r="C12">
        <v>2</v>
      </c>
      <c r="D12" t="s">
        <v>576</v>
      </c>
      <c r="E12" t="s">
        <v>582</v>
      </c>
      <c r="F12" t="s">
        <v>583</v>
      </c>
      <c r="G12" t="s">
        <v>584</v>
      </c>
      <c r="H12" t="s">
        <v>581</v>
      </c>
      <c r="I12" s="189">
        <v>255255255252</v>
      </c>
    </row>
    <row r="14" spans="1:19" x14ac:dyDescent="0.25">
      <c r="A14" t="s">
        <v>555</v>
      </c>
      <c r="B14" t="s">
        <v>352</v>
      </c>
      <c r="C14" t="s">
        <v>556</v>
      </c>
      <c r="D14" t="s">
        <v>415</v>
      </c>
      <c r="E14" t="s">
        <v>422</v>
      </c>
      <c r="F14" t="s">
        <v>423</v>
      </c>
      <c r="G14" t="s">
        <v>424</v>
      </c>
      <c r="H14" t="s">
        <v>351</v>
      </c>
      <c r="I14" t="s">
        <v>425</v>
      </c>
      <c r="J14" s="203" t="s">
        <v>619</v>
      </c>
      <c r="K14" s="217" t="s">
        <v>404</v>
      </c>
      <c r="L14" s="217" t="s">
        <v>364</v>
      </c>
      <c r="N14" s="203" t="s">
        <v>360</v>
      </c>
      <c r="O14" s="203" t="s">
        <v>601</v>
      </c>
      <c r="P14" s="203" t="s">
        <v>365</v>
      </c>
      <c r="Q14" s="203" t="s">
        <v>366</v>
      </c>
      <c r="R14" s="203" t="s">
        <v>367</v>
      </c>
      <c r="S14" s="203" t="s">
        <v>368</v>
      </c>
    </row>
    <row r="15" spans="1:19" x14ac:dyDescent="0.25">
      <c r="A15" t="s">
        <v>204</v>
      </c>
      <c r="B15">
        <v>30</v>
      </c>
      <c r="C15">
        <v>30</v>
      </c>
      <c r="D15" s="188" t="s">
        <v>339</v>
      </c>
      <c r="E15" s="188" t="s">
        <v>426</v>
      </c>
      <c r="F15" s="188" t="s">
        <v>585</v>
      </c>
      <c r="G15" s="188" t="s">
        <v>586</v>
      </c>
      <c r="H15" t="s">
        <v>571</v>
      </c>
      <c r="I15" s="189">
        <v>255255255224</v>
      </c>
      <c r="J15" s="203" t="s">
        <v>620</v>
      </c>
      <c r="K15" s="217" t="s">
        <v>620</v>
      </c>
      <c r="L15" s="217" t="s">
        <v>620</v>
      </c>
      <c r="N15" s="203" t="s">
        <v>361</v>
      </c>
      <c r="O15" s="203" t="s">
        <v>339</v>
      </c>
      <c r="P15" s="205" t="s">
        <v>232</v>
      </c>
      <c r="Q15" s="205" t="s">
        <v>222</v>
      </c>
      <c r="R15" s="205" t="s">
        <v>222</v>
      </c>
      <c r="S15" s="205" t="s">
        <v>222</v>
      </c>
    </row>
    <row r="16" spans="1:19" x14ac:dyDescent="0.25">
      <c r="A16" s="200" t="s">
        <v>75</v>
      </c>
      <c r="B16" s="200">
        <v>100</v>
      </c>
      <c r="C16" s="200">
        <v>126</v>
      </c>
      <c r="D16" s="201" t="s">
        <v>587</v>
      </c>
      <c r="E16" s="201" t="s">
        <v>588</v>
      </c>
      <c r="F16" s="201" t="s">
        <v>590</v>
      </c>
      <c r="G16" s="201" t="s">
        <v>591</v>
      </c>
      <c r="H16" s="200" t="s">
        <v>561</v>
      </c>
      <c r="I16" s="202">
        <v>255255255128</v>
      </c>
      <c r="J16" s="291" t="s">
        <v>621</v>
      </c>
      <c r="K16" s="196" t="s">
        <v>339</v>
      </c>
      <c r="L16" s="217" t="s">
        <v>602</v>
      </c>
      <c r="N16" s="203" t="s">
        <v>425</v>
      </c>
      <c r="O16" s="204">
        <v>255255255224</v>
      </c>
      <c r="P16" s="205" t="s">
        <v>217</v>
      </c>
      <c r="Q16" s="205" t="s">
        <v>217</v>
      </c>
      <c r="R16" s="205" t="s">
        <v>217</v>
      </c>
      <c r="S16" s="205" t="s">
        <v>605</v>
      </c>
    </row>
    <row r="17" spans="1:19" s="200" customFormat="1" x14ac:dyDescent="0.25">
      <c r="A17" s="200" t="s">
        <v>205</v>
      </c>
      <c r="B17" s="200">
        <v>50</v>
      </c>
      <c r="C17" s="200">
        <v>62</v>
      </c>
      <c r="D17" s="201" t="s">
        <v>589</v>
      </c>
      <c r="E17" s="201" t="s">
        <v>595</v>
      </c>
      <c r="F17" s="201" t="s">
        <v>594</v>
      </c>
      <c r="G17" s="201" t="s">
        <v>593</v>
      </c>
      <c r="H17" s="200" t="s">
        <v>562</v>
      </c>
      <c r="I17" s="202">
        <v>255255255192</v>
      </c>
      <c r="J17" s="291"/>
      <c r="K17" s="196" t="s">
        <v>603</v>
      </c>
      <c r="L17" s="217" t="s">
        <v>604</v>
      </c>
      <c r="N17" s="203" t="s">
        <v>430</v>
      </c>
      <c r="O17" s="203" t="s">
        <v>339</v>
      </c>
      <c r="P17" s="205" t="s">
        <v>232</v>
      </c>
      <c r="Q17" s="205" t="s">
        <v>222</v>
      </c>
      <c r="R17" s="205" t="s">
        <v>222</v>
      </c>
      <c r="S17" s="205" t="s">
        <v>222</v>
      </c>
    </row>
    <row r="18" spans="1:19" s="200" customFormat="1" x14ac:dyDescent="0.25">
      <c r="A18" s="207" t="s">
        <v>324</v>
      </c>
      <c r="B18" s="207">
        <v>200</v>
      </c>
      <c r="C18" s="207">
        <v>254</v>
      </c>
      <c r="D18" s="206" t="s">
        <v>592</v>
      </c>
      <c r="E18" s="206" t="s">
        <v>597</v>
      </c>
      <c r="F18" s="206" t="s">
        <v>599</v>
      </c>
      <c r="G18" s="206" t="s">
        <v>598</v>
      </c>
      <c r="H18" s="207" t="s">
        <v>557</v>
      </c>
      <c r="I18" s="207" t="s">
        <v>358</v>
      </c>
      <c r="J18" s="291"/>
      <c r="K18" s="196" t="s">
        <v>339</v>
      </c>
      <c r="L18" s="217" t="s">
        <v>559</v>
      </c>
      <c r="N18" s="203" t="s">
        <v>424</v>
      </c>
      <c r="O18" s="203" t="s">
        <v>586</v>
      </c>
      <c r="P18" s="205" t="s">
        <v>232</v>
      </c>
      <c r="Q18" s="205" t="s">
        <v>222</v>
      </c>
      <c r="R18" s="205" t="s">
        <v>222</v>
      </c>
      <c r="S18" s="205" t="s">
        <v>393</v>
      </c>
    </row>
    <row r="19" spans="1:19" s="200" customFormat="1" x14ac:dyDescent="0.25">
      <c r="A19" s="207" t="s">
        <v>206</v>
      </c>
      <c r="B19" s="207">
        <v>80</v>
      </c>
      <c r="C19" s="207">
        <v>126</v>
      </c>
      <c r="D19" s="206" t="s">
        <v>596</v>
      </c>
      <c r="E19" s="206" t="s">
        <v>600</v>
      </c>
      <c r="F19" s="206" t="s">
        <v>579</v>
      </c>
      <c r="G19" s="206" t="s">
        <v>578</v>
      </c>
      <c r="H19" s="207" t="s">
        <v>561</v>
      </c>
      <c r="I19" s="208">
        <v>255255255128</v>
      </c>
      <c r="J19" s="291"/>
      <c r="K19" s="196" t="s">
        <v>563</v>
      </c>
      <c r="L19" s="217" t="s">
        <v>568</v>
      </c>
      <c r="N19" s="203"/>
      <c r="O19" s="203"/>
      <c r="P19" s="203"/>
      <c r="Q19" s="203"/>
    </row>
    <row r="20" spans="1:19" x14ac:dyDescent="0.25">
      <c r="A20" t="s">
        <v>580</v>
      </c>
      <c r="B20">
        <v>2</v>
      </c>
      <c r="C20">
        <v>2</v>
      </c>
      <c r="D20" s="188" t="s">
        <v>576</v>
      </c>
      <c r="E20" s="188" t="s">
        <v>582</v>
      </c>
      <c r="F20" s="188" t="s">
        <v>583</v>
      </c>
      <c r="G20" s="188" t="s">
        <v>584</v>
      </c>
      <c r="H20" t="s">
        <v>581</v>
      </c>
      <c r="I20" s="189">
        <v>255255255252</v>
      </c>
      <c r="J20" s="203" t="s">
        <v>620</v>
      </c>
      <c r="K20" s="217" t="s">
        <v>620</v>
      </c>
      <c r="L20" s="217" t="s">
        <v>620</v>
      </c>
    </row>
    <row r="22" spans="1:19" x14ac:dyDescent="0.25">
      <c r="A22" t="s">
        <v>555</v>
      </c>
      <c r="B22" t="s">
        <v>352</v>
      </c>
      <c r="C22" t="s">
        <v>556</v>
      </c>
      <c r="D22" t="s">
        <v>415</v>
      </c>
      <c r="E22" t="s">
        <v>422</v>
      </c>
      <c r="F22" t="s">
        <v>423</v>
      </c>
      <c r="G22" t="s">
        <v>424</v>
      </c>
      <c r="H22" t="s">
        <v>351</v>
      </c>
      <c r="I22" t="s">
        <v>425</v>
      </c>
    </row>
    <row r="23" spans="1:19" ht="15.75" thickBot="1" x14ac:dyDescent="0.3">
      <c r="A23" s="211" t="s">
        <v>204</v>
      </c>
      <c r="B23" s="211">
        <v>30</v>
      </c>
      <c r="C23" s="211">
        <v>30</v>
      </c>
      <c r="D23" s="212" t="s">
        <v>339</v>
      </c>
      <c r="E23" s="212" t="s">
        <v>426</v>
      </c>
      <c r="F23" s="212" t="s">
        <v>585</v>
      </c>
      <c r="G23" s="212" t="s">
        <v>586</v>
      </c>
      <c r="H23" s="211" t="s">
        <v>571</v>
      </c>
      <c r="I23" s="213">
        <v>255255255224</v>
      </c>
    </row>
    <row r="24" spans="1:19" ht="15.75" thickTop="1" x14ac:dyDescent="0.25">
      <c r="A24" s="34" t="s">
        <v>75</v>
      </c>
      <c r="B24" s="34">
        <v>100</v>
      </c>
      <c r="C24" s="34">
        <v>126</v>
      </c>
      <c r="D24" s="209" t="s">
        <v>603</v>
      </c>
      <c r="E24" s="209" t="s">
        <v>606</v>
      </c>
      <c r="F24" s="209" t="s">
        <v>560</v>
      </c>
      <c r="G24" s="209" t="s">
        <v>559</v>
      </c>
      <c r="H24" s="34" t="s">
        <v>561</v>
      </c>
      <c r="I24" s="210">
        <v>255255255128</v>
      </c>
    </row>
    <row r="25" spans="1:19" ht="15.75" thickBot="1" x14ac:dyDescent="0.3">
      <c r="A25" s="214" t="s">
        <v>205</v>
      </c>
      <c r="B25" s="214">
        <v>50</v>
      </c>
      <c r="C25" s="214">
        <v>62</v>
      </c>
      <c r="D25" s="215" t="s">
        <v>558</v>
      </c>
      <c r="E25" s="215" t="s">
        <v>566</v>
      </c>
      <c r="F25" s="215" t="s">
        <v>608</v>
      </c>
      <c r="G25" s="215" t="s">
        <v>607</v>
      </c>
      <c r="H25" s="214" t="s">
        <v>562</v>
      </c>
      <c r="I25" s="216">
        <v>255255255192</v>
      </c>
    </row>
    <row r="26" spans="1:19" ht="15.75" thickTop="1" x14ac:dyDescent="0.25">
      <c r="A26" t="s">
        <v>324</v>
      </c>
      <c r="B26">
        <v>200</v>
      </c>
      <c r="C26">
        <v>254</v>
      </c>
      <c r="D26" s="188" t="s">
        <v>567</v>
      </c>
      <c r="E26" s="188" t="s">
        <v>575</v>
      </c>
      <c r="F26" s="188" t="s">
        <v>610</v>
      </c>
      <c r="G26" s="188" t="s">
        <v>609</v>
      </c>
      <c r="H26" t="s">
        <v>557</v>
      </c>
      <c r="I26" t="s">
        <v>358</v>
      </c>
    </row>
    <row r="27" spans="1:19" x14ac:dyDescent="0.25">
      <c r="A27" t="s">
        <v>206</v>
      </c>
      <c r="B27">
        <v>80</v>
      </c>
      <c r="C27">
        <v>126</v>
      </c>
      <c r="D27" s="188" t="s">
        <v>611</v>
      </c>
      <c r="E27" s="188" t="s">
        <v>612</v>
      </c>
      <c r="F27" s="188" t="s">
        <v>615</v>
      </c>
      <c r="G27" s="188" t="s">
        <v>614</v>
      </c>
      <c r="H27" t="s">
        <v>561</v>
      </c>
      <c r="I27" s="189">
        <v>255255255128</v>
      </c>
    </row>
    <row r="28" spans="1:19" x14ac:dyDescent="0.25">
      <c r="A28" t="s">
        <v>580</v>
      </c>
      <c r="B28">
        <v>2</v>
      </c>
      <c r="C28">
        <v>2</v>
      </c>
      <c r="D28" s="188" t="s">
        <v>613</v>
      </c>
      <c r="E28" s="188" t="s">
        <v>616</v>
      </c>
      <c r="F28" s="188" t="s">
        <v>617</v>
      </c>
      <c r="G28" s="188" t="s">
        <v>618</v>
      </c>
      <c r="H28" t="s">
        <v>581</v>
      </c>
      <c r="I28" s="189">
        <v>255255255252</v>
      </c>
    </row>
  </sheetData>
  <sortState xmlns:xlrd2="http://schemas.microsoft.com/office/spreadsheetml/2017/richdata2" ref="A7:B11">
    <sortCondition descending="1" ref="B6:B11"/>
  </sortState>
  <mergeCells count="2">
    <mergeCell ref="B1:G1"/>
    <mergeCell ref="J16:J19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246-8F8C-4BD5-B50E-82E92E0102AE}">
  <dimension ref="A1:N14"/>
  <sheetViews>
    <sheetView topLeftCell="G3" zoomScale="130" zoomScaleNormal="130" workbookViewId="0">
      <selection activeCell="H17" sqref="H17"/>
    </sheetView>
  </sheetViews>
  <sheetFormatPr baseColWidth="10" defaultRowHeight="15" x14ac:dyDescent="0.25"/>
  <cols>
    <col min="1" max="1" width="8.140625" bestFit="1" customWidth="1"/>
    <col min="2" max="2" width="15.140625" bestFit="1" customWidth="1"/>
    <col min="3" max="3" width="12.140625" bestFit="1" customWidth="1"/>
    <col min="4" max="4" width="2.85546875" customWidth="1"/>
    <col min="5" max="5" width="8.140625" bestFit="1" customWidth="1"/>
    <col min="6" max="6" width="14" bestFit="1" customWidth="1"/>
    <col min="7" max="7" width="8.140625" bestFit="1" customWidth="1"/>
    <col min="8" max="8" width="2.5703125" customWidth="1"/>
    <col min="9" max="9" width="6.28515625" bestFit="1" customWidth="1"/>
    <col min="10" max="10" width="15.85546875" bestFit="1" customWidth="1"/>
    <col min="11" max="11" width="5.140625" bestFit="1" customWidth="1"/>
    <col min="12" max="13" width="15.85546875" bestFit="1" customWidth="1"/>
    <col min="14" max="14" width="27" customWidth="1"/>
  </cols>
  <sheetData>
    <row r="1" spans="1:14" ht="15.75" thickBot="1" x14ac:dyDescent="0.3">
      <c r="A1" s="292" t="s">
        <v>677</v>
      </c>
      <c r="B1" s="292"/>
      <c r="C1" s="292"/>
      <c r="E1" s="292" t="s">
        <v>666</v>
      </c>
      <c r="F1" s="292"/>
      <c r="G1" s="292"/>
      <c r="I1" s="12" t="s">
        <v>643</v>
      </c>
      <c r="J1" s="12" t="s">
        <v>644</v>
      </c>
      <c r="K1" s="12" t="s">
        <v>351</v>
      </c>
      <c r="L1" s="12" t="s">
        <v>430</v>
      </c>
      <c r="M1" s="220" t="s">
        <v>424</v>
      </c>
      <c r="N1" s="219" t="s">
        <v>625</v>
      </c>
    </row>
    <row r="2" spans="1:14" x14ac:dyDescent="0.25">
      <c r="A2" t="s">
        <v>669</v>
      </c>
      <c r="B2" t="s">
        <v>651</v>
      </c>
      <c r="C2" t="s">
        <v>668</v>
      </c>
      <c r="E2" t="s">
        <v>669</v>
      </c>
      <c r="F2" t="s">
        <v>651</v>
      </c>
      <c r="G2" t="s">
        <v>668</v>
      </c>
      <c r="I2" s="55" t="s">
        <v>204</v>
      </c>
      <c r="J2" s="221" t="s">
        <v>634</v>
      </c>
      <c r="K2" s="55">
        <v>8</v>
      </c>
      <c r="L2" s="69" t="s">
        <v>339</v>
      </c>
      <c r="M2" s="222" t="s">
        <v>646</v>
      </c>
      <c r="N2" s="293" t="s">
        <v>627</v>
      </c>
    </row>
    <row r="3" spans="1:14" x14ac:dyDescent="0.25">
      <c r="A3" t="s">
        <v>652</v>
      </c>
      <c r="B3" t="s">
        <v>673</v>
      </c>
      <c r="C3" s="188" t="s">
        <v>672</v>
      </c>
      <c r="E3" t="s">
        <v>205</v>
      </c>
      <c r="F3" t="s">
        <v>622</v>
      </c>
      <c r="G3" s="188" t="s">
        <v>653</v>
      </c>
      <c r="I3" s="56" t="s">
        <v>75</v>
      </c>
      <c r="J3" s="223" t="s">
        <v>635</v>
      </c>
      <c r="K3" s="56">
        <v>16</v>
      </c>
      <c r="L3" s="72" t="s">
        <v>340</v>
      </c>
      <c r="M3" s="224" t="s">
        <v>341</v>
      </c>
      <c r="N3" s="293"/>
    </row>
    <row r="4" spans="1:14" x14ac:dyDescent="0.25">
      <c r="A4" t="s">
        <v>205</v>
      </c>
      <c r="B4" t="s">
        <v>664</v>
      </c>
      <c r="C4" s="188" t="s">
        <v>671</v>
      </c>
      <c r="E4" t="s">
        <v>659</v>
      </c>
      <c r="F4" t="s">
        <v>660</v>
      </c>
      <c r="G4" s="188" t="s">
        <v>653</v>
      </c>
      <c r="I4" s="57" t="s">
        <v>205</v>
      </c>
      <c r="J4" s="225" t="s">
        <v>636</v>
      </c>
      <c r="K4" s="57">
        <v>24</v>
      </c>
      <c r="L4" s="226" t="s">
        <v>626</v>
      </c>
      <c r="M4" s="227" t="s">
        <v>645</v>
      </c>
      <c r="N4" s="294"/>
    </row>
    <row r="5" spans="1:14" x14ac:dyDescent="0.25">
      <c r="A5" t="s">
        <v>659</v>
      </c>
      <c r="B5" t="s">
        <v>670</v>
      </c>
      <c r="C5" s="188" t="s">
        <v>671</v>
      </c>
      <c r="E5" t="s">
        <v>205</v>
      </c>
      <c r="F5" t="s">
        <v>623</v>
      </c>
      <c r="G5" s="188" t="s">
        <v>654</v>
      </c>
      <c r="I5" s="228" t="s">
        <v>204</v>
      </c>
      <c r="J5" s="229" t="s">
        <v>637</v>
      </c>
      <c r="K5" s="228">
        <v>24</v>
      </c>
      <c r="L5" s="230" t="s">
        <v>628</v>
      </c>
      <c r="M5" s="231" t="s">
        <v>647</v>
      </c>
      <c r="N5" s="295" t="s">
        <v>631</v>
      </c>
    </row>
    <row r="6" spans="1:14" x14ac:dyDescent="0.25">
      <c r="A6" t="s">
        <v>205</v>
      </c>
      <c r="B6" t="s">
        <v>674</v>
      </c>
      <c r="C6" s="188" t="s">
        <v>656</v>
      </c>
      <c r="E6" t="s">
        <v>659</v>
      </c>
      <c r="F6" t="s">
        <v>661</v>
      </c>
      <c r="G6" s="188" t="s">
        <v>654</v>
      </c>
      <c r="I6" s="57" t="s">
        <v>75</v>
      </c>
      <c r="J6" s="225" t="s">
        <v>638</v>
      </c>
      <c r="K6" s="57">
        <v>26</v>
      </c>
      <c r="L6" s="226" t="s">
        <v>629</v>
      </c>
      <c r="M6" s="227" t="s">
        <v>648</v>
      </c>
      <c r="N6" s="296"/>
    </row>
    <row r="7" spans="1:14" x14ac:dyDescent="0.25">
      <c r="A7" t="s">
        <v>659</v>
      </c>
      <c r="B7" t="s">
        <v>675</v>
      </c>
      <c r="C7" s="188" t="s">
        <v>656</v>
      </c>
      <c r="E7" t="s">
        <v>205</v>
      </c>
      <c r="F7" t="s">
        <v>624</v>
      </c>
      <c r="G7" s="188" t="s">
        <v>655</v>
      </c>
      <c r="I7" s="56" t="s">
        <v>205</v>
      </c>
      <c r="J7" s="223" t="s">
        <v>639</v>
      </c>
      <c r="K7" s="56">
        <v>27</v>
      </c>
      <c r="L7" s="232">
        <v>192168100224</v>
      </c>
      <c r="M7" s="224" t="s">
        <v>645</v>
      </c>
      <c r="N7" s="297"/>
    </row>
    <row r="8" spans="1:14" x14ac:dyDescent="0.25">
      <c r="A8" t="s">
        <v>652</v>
      </c>
      <c r="B8" t="s">
        <v>667</v>
      </c>
      <c r="C8" s="188" t="s">
        <v>676</v>
      </c>
      <c r="D8" s="186"/>
      <c r="E8" t="s">
        <v>659</v>
      </c>
      <c r="F8" t="s">
        <v>662</v>
      </c>
      <c r="G8" s="188" t="s">
        <v>655</v>
      </c>
      <c r="I8" s="233" t="s">
        <v>204</v>
      </c>
      <c r="J8" s="234" t="s">
        <v>640</v>
      </c>
      <c r="K8" s="233">
        <v>6</v>
      </c>
      <c r="L8" s="235" t="s">
        <v>632</v>
      </c>
      <c r="M8" s="236" t="s">
        <v>649</v>
      </c>
      <c r="N8" s="298" t="s">
        <v>630</v>
      </c>
    </row>
    <row r="9" spans="1:14" x14ac:dyDescent="0.25">
      <c r="E9" t="s">
        <v>205</v>
      </c>
      <c r="F9" t="s">
        <v>657</v>
      </c>
      <c r="G9" s="188" t="s">
        <v>658</v>
      </c>
      <c r="I9" s="56" t="s">
        <v>75</v>
      </c>
      <c r="J9" s="223" t="s">
        <v>641</v>
      </c>
      <c r="K9" s="56">
        <v>12</v>
      </c>
      <c r="L9" s="72" t="s">
        <v>340</v>
      </c>
      <c r="M9" s="224" t="s">
        <v>341</v>
      </c>
      <c r="N9" s="299"/>
    </row>
    <row r="10" spans="1:14" x14ac:dyDescent="0.25">
      <c r="A10" s="289" t="s">
        <v>678</v>
      </c>
      <c r="B10" s="289"/>
      <c r="C10" s="289"/>
      <c r="E10" t="s">
        <v>659</v>
      </c>
      <c r="F10" t="s">
        <v>663</v>
      </c>
      <c r="G10" s="188" t="s">
        <v>658</v>
      </c>
      <c r="I10" s="238" t="s">
        <v>205</v>
      </c>
      <c r="J10" s="237" t="s">
        <v>642</v>
      </c>
      <c r="K10" s="238">
        <v>20</v>
      </c>
      <c r="L10" s="239" t="s">
        <v>633</v>
      </c>
      <c r="M10" s="240" t="s">
        <v>650</v>
      </c>
      <c r="N10" s="300"/>
    </row>
    <row r="11" spans="1:14" x14ac:dyDescent="0.25">
      <c r="A11" s="289"/>
      <c r="B11" s="289"/>
      <c r="C11" s="289"/>
      <c r="E11" t="s">
        <v>205</v>
      </c>
      <c r="F11" t="s">
        <v>664</v>
      </c>
      <c r="G11" s="188" t="s">
        <v>656</v>
      </c>
    </row>
    <row r="12" spans="1:14" x14ac:dyDescent="0.25">
      <c r="A12" s="289"/>
      <c r="B12" s="289"/>
      <c r="C12" s="289"/>
      <c r="E12" t="s">
        <v>659</v>
      </c>
      <c r="F12" t="s">
        <v>665</v>
      </c>
      <c r="G12" s="188" t="s">
        <v>656</v>
      </c>
    </row>
    <row r="13" spans="1:14" x14ac:dyDescent="0.25">
      <c r="A13" s="289"/>
      <c r="B13" s="289"/>
      <c r="C13" s="289"/>
      <c r="E13" t="s">
        <v>652</v>
      </c>
      <c r="F13" t="s">
        <v>667</v>
      </c>
      <c r="G13" s="188" t="s">
        <v>426</v>
      </c>
    </row>
    <row r="14" spans="1:14" x14ac:dyDescent="0.25">
      <c r="C14" s="218"/>
    </row>
  </sheetData>
  <mergeCells count="6">
    <mergeCell ref="E1:G1"/>
    <mergeCell ref="A1:C1"/>
    <mergeCell ref="A10:C13"/>
    <mergeCell ref="N2:N4"/>
    <mergeCell ref="N5:N7"/>
    <mergeCell ref="N8:N10"/>
  </mergeCells>
  <phoneticPr fontId="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modelos</vt:lpstr>
      <vt:lpstr>unidades</vt:lpstr>
      <vt:lpstr>fisica</vt:lpstr>
      <vt:lpstr>enlace</vt:lpstr>
      <vt:lpstr>sistemas</vt:lpstr>
      <vt:lpstr>ipv4</vt:lpstr>
      <vt:lpstr>classic</vt:lpstr>
      <vt:lpstr>vlsm</vt:lpstr>
      <vt:lpstr>routing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2023-09-02T13:06:54Z</dcterms:created>
  <dcterms:modified xsi:type="dcterms:W3CDTF">2023-10-28T16:10:37Z</dcterms:modified>
</cp:coreProperties>
</file>