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office\Excel\xls-x13\"/>
    </mc:Choice>
  </mc:AlternateContent>
  <xr:revisionPtr revIDLastSave="0" documentId="13_ncr:1_{0C8EDA97-91F7-4EBD-85FC-8462045AEBBF}" xr6:coauthVersionLast="47" xr6:coauthVersionMax="47" xr10:uidLastSave="{00000000-0000-0000-0000-000000000000}"/>
  <bookViews>
    <workbookView xWindow="-120" yWindow="-120" windowWidth="20730" windowHeight="11040" tabRatio="272" firstSheet="3" activeTab="3" xr2:uid="{1DA75BA2-53DD-4B3C-AE8C-377B388164D9}"/>
  </bookViews>
  <sheets>
    <sheet name="menu" sheetId="1" r:id="rId1"/>
    <sheet name="empleados" sheetId="2" r:id="rId2"/>
    <sheet name="asistencia" sheetId="4" r:id="rId3"/>
    <sheet name="productos" sheetId="3" r:id="rId4"/>
    <sheet name="ventas" sheetId="5" r:id="rId5"/>
    <sheet name="estadisticas" sheetId="6" r:id="rId6"/>
  </sheets>
  <definedNames>
    <definedName name="ahora">empleados!$K$2</definedName>
    <definedName name="ventas_iva">ventas!$A$3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2" l="1"/>
  <c r="L2" i="2" s="1"/>
  <c r="J2" i="2"/>
  <c r="L9" i="5"/>
  <c r="L8" i="5"/>
  <c r="L2" i="5"/>
  <c r="G19" i="5"/>
  <c r="H19" i="5" s="1"/>
  <c r="G20" i="5"/>
  <c r="H20" i="5" s="1"/>
  <c r="G21" i="5"/>
  <c r="H21" i="5" s="1"/>
  <c r="I21" i="5" s="1"/>
  <c r="G18" i="5"/>
  <c r="H18" i="5" s="1"/>
  <c r="I18" i="5" s="1"/>
  <c r="G17" i="5"/>
  <c r="H17" i="5" s="1"/>
  <c r="G5" i="5"/>
  <c r="H5" i="5" s="1"/>
  <c r="G4" i="5"/>
  <c r="H4" i="5" s="1"/>
  <c r="G3" i="5"/>
  <c r="H3" i="5" s="1"/>
  <c r="G2" i="5"/>
  <c r="H2" i="5" s="1"/>
  <c r="G6" i="5"/>
  <c r="H6" i="5" s="1"/>
  <c r="G7" i="5"/>
  <c r="H7" i="5" s="1"/>
  <c r="G8" i="5"/>
  <c r="H8" i="5" s="1"/>
  <c r="G9" i="5"/>
  <c r="H9" i="5" s="1"/>
  <c r="G10" i="5"/>
  <c r="H10" i="5" s="1"/>
  <c r="G11" i="5"/>
  <c r="H11" i="5" s="1"/>
  <c r="G12" i="5"/>
  <c r="H12" i="5" s="1"/>
  <c r="G13" i="5"/>
  <c r="H13" i="5" s="1"/>
  <c r="G14" i="5"/>
  <c r="H14" i="5" s="1"/>
  <c r="G15" i="5"/>
  <c r="H15" i="5" s="1"/>
  <c r="G16" i="5"/>
  <c r="H16" i="5" s="1"/>
  <c r="AI3" i="4"/>
  <c r="AI4" i="4"/>
  <c r="AI5" i="4"/>
  <c r="AI6" i="4"/>
  <c r="AI7" i="4"/>
  <c r="AI8" i="4"/>
  <c r="AI2" i="4"/>
  <c r="AH2" i="4"/>
  <c r="AH3" i="4"/>
  <c r="AH4" i="4"/>
  <c r="AH5" i="4"/>
  <c r="AH6" i="4"/>
  <c r="AH7" i="4"/>
  <c r="AH8" i="4"/>
  <c r="B3" i="4"/>
  <c r="B4" i="4"/>
  <c r="B5" i="4"/>
  <c r="B6" i="4"/>
  <c r="B7" i="4"/>
  <c r="B8" i="4"/>
  <c r="B2" i="4"/>
  <c r="AL4" i="4" l="1"/>
  <c r="AM2" i="4"/>
  <c r="L6" i="5"/>
  <c r="AM5" i="4"/>
  <c r="L7" i="5"/>
  <c r="F2" i="2"/>
  <c r="F5" i="2"/>
  <c r="F8" i="2"/>
  <c r="F4" i="2"/>
  <c r="F7" i="2"/>
  <c r="F3" i="2"/>
  <c r="F6" i="2"/>
  <c r="Q2" i="2"/>
  <c r="P2" i="2"/>
  <c r="O2" i="2"/>
  <c r="N2" i="2"/>
  <c r="M2" i="2"/>
  <c r="L3" i="5"/>
  <c r="L4" i="5"/>
  <c r="L5" i="5"/>
  <c r="I19" i="5"/>
  <c r="I20" i="5"/>
  <c r="I10" i="5"/>
  <c r="I6" i="5"/>
  <c r="I5" i="5"/>
  <c r="I14" i="5"/>
  <c r="I2" i="5"/>
  <c r="I17" i="5"/>
  <c r="I13" i="5"/>
  <c r="I16" i="5"/>
  <c r="I12" i="5"/>
  <c r="I8" i="5"/>
  <c r="I4" i="5"/>
  <c r="I9" i="5"/>
  <c r="I15" i="5"/>
  <c r="I11" i="5"/>
  <c r="I7" i="5"/>
  <c r="I3" i="5"/>
  <c r="AL7" i="4"/>
  <c r="AM4" i="4"/>
  <c r="AM7" i="4"/>
  <c r="AL3" i="4"/>
  <c r="AL5" i="4"/>
  <c r="AL6" i="4"/>
  <c r="AM3" i="4"/>
  <c r="AL2" i="4"/>
  <c r="AM6" i="4"/>
</calcChain>
</file>

<file path=xl/sharedStrings.xml><?xml version="1.0" encoding="utf-8"?>
<sst xmlns="http://schemas.openxmlformats.org/spreadsheetml/2006/main" count="225" uniqueCount="106">
  <si>
    <t>Internos</t>
  </si>
  <si>
    <t>Externos</t>
  </si>
  <si>
    <t>volver</t>
  </si>
  <si>
    <t>GitHub</t>
  </si>
  <si>
    <t>Alumi</t>
  </si>
  <si>
    <t>Atajos</t>
  </si>
  <si>
    <t>Correo</t>
  </si>
  <si>
    <t>Nuevo</t>
  </si>
  <si>
    <t>Empleados</t>
  </si>
  <si>
    <t>Asistencia</t>
  </si>
  <si>
    <t>Productos</t>
  </si>
  <si>
    <t>Ventas</t>
  </si>
  <si>
    <t>Estadisticas</t>
  </si>
  <si>
    <t>Empleado</t>
  </si>
  <si>
    <t>Apellido</t>
  </si>
  <si>
    <t>Nombre</t>
  </si>
  <si>
    <t>Codigo</t>
  </si>
  <si>
    <t>Nacimiento</t>
  </si>
  <si>
    <t>Edad</t>
  </si>
  <si>
    <t>CUIL</t>
  </si>
  <si>
    <t>Telefono</t>
  </si>
  <si>
    <t>Racedo</t>
  </si>
  <si>
    <t>Cristian</t>
  </si>
  <si>
    <t>20-35336446-4</t>
  </si>
  <si>
    <t>11-0303-4567</t>
  </si>
  <si>
    <t>Abel</t>
  </si>
  <si>
    <t>20-38883536-2</t>
  </si>
  <si>
    <t>11-0301-8293</t>
  </si>
  <si>
    <t>Marquez</t>
  </si>
  <si>
    <t>Rosaura</t>
  </si>
  <si>
    <t>27-30827345-1</t>
  </si>
  <si>
    <t>11-8327-4922</t>
  </si>
  <si>
    <t>Alvarez</t>
  </si>
  <si>
    <t>Tomas</t>
  </si>
  <si>
    <t>20-32192380-6</t>
  </si>
  <si>
    <t>11-9238-0401</t>
  </si>
  <si>
    <t>Gonzalez</t>
  </si>
  <si>
    <t>Gonzalo</t>
  </si>
  <si>
    <t>20-43128319-5</t>
  </si>
  <si>
    <t>11-3849-7232</t>
  </si>
  <si>
    <t>Cabello</t>
  </si>
  <si>
    <t>Camila</t>
  </si>
  <si>
    <t>27-45239482-2</t>
  </si>
  <si>
    <t>11-2384-2039</t>
  </si>
  <si>
    <t>Rosa</t>
  </si>
  <si>
    <t>Blanca</t>
  </si>
  <si>
    <t>27-40102392-5</t>
  </si>
  <si>
    <t>p</t>
  </si>
  <si>
    <t>Aus</t>
  </si>
  <si>
    <t>Asist</t>
  </si>
  <si>
    <t>A</t>
  </si>
  <si>
    <t>P</t>
  </si>
  <si>
    <t>suma</t>
  </si>
  <si>
    <t>min</t>
  </si>
  <si>
    <t>max</t>
  </si>
  <si>
    <t>promedio</t>
  </si>
  <si>
    <t>mediana</t>
  </si>
  <si>
    <t>moda</t>
  </si>
  <si>
    <t>Estadistica</t>
  </si>
  <si>
    <t>factura</t>
  </si>
  <si>
    <t>cant</t>
  </si>
  <si>
    <t>precio</t>
  </si>
  <si>
    <t>total</t>
  </si>
  <si>
    <t>A-0001</t>
  </si>
  <si>
    <t>A-0002</t>
  </si>
  <si>
    <t>A-0003</t>
  </si>
  <si>
    <t>A-0004</t>
  </si>
  <si>
    <t>A-0005</t>
  </si>
  <si>
    <t>A-0006</t>
  </si>
  <si>
    <t>A-0007</t>
  </si>
  <si>
    <t>A-0008</t>
  </si>
  <si>
    <t>A-0009</t>
  </si>
  <si>
    <t>A-0010</t>
  </si>
  <si>
    <t>A-0011</t>
  </si>
  <si>
    <t>A-0012</t>
  </si>
  <si>
    <t>A-0013</t>
  </si>
  <si>
    <t>A-0014</t>
  </si>
  <si>
    <t>A-0015</t>
  </si>
  <si>
    <t>prod</t>
  </si>
  <si>
    <t>iva</t>
  </si>
  <si>
    <t>total + iva</t>
  </si>
  <si>
    <t>A-0016</t>
  </si>
  <si>
    <t>emp</t>
  </si>
  <si>
    <t>A-0017</t>
  </si>
  <si>
    <t>A-0020</t>
  </si>
  <si>
    <t>A-0018</t>
  </si>
  <si>
    <t>A-0019</t>
  </si>
  <si>
    <t>total ventas</t>
  </si>
  <si>
    <t>cant ventas</t>
  </si>
  <si>
    <t>media ventas</t>
  </si>
  <si>
    <t>mediana ventas</t>
  </si>
  <si>
    <t>monto mas bajo</t>
  </si>
  <si>
    <t>monto mas alto</t>
  </si>
  <si>
    <t>emplado con mas ventas</t>
  </si>
  <si>
    <t>producto mas vendido</t>
  </si>
  <si>
    <t>HOY</t>
  </si>
  <si>
    <t>AHORA</t>
  </si>
  <si>
    <t>AÑO</t>
  </si>
  <si>
    <t>MES</t>
  </si>
  <si>
    <t>DIA</t>
  </si>
  <si>
    <t>seg</t>
  </si>
  <si>
    <t>hora</t>
  </si>
  <si>
    <t>Stock</t>
  </si>
  <si>
    <t>Descripcion</t>
  </si>
  <si>
    <t>Categoria</t>
  </si>
  <si>
    <t>Marca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</si>
</sst>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dd/mm/yy;@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1" applyFont="1" applyFill="1" applyAlignment="1">
      <alignment horizontal="right"/>
    </xf>
    <xf numFmtId="0" fontId="3" fillId="0" borderId="2" xfId="0" applyFont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14" fontId="0" fillId="0" borderId="0" xfId="0" applyNumberFormat="1"/>
    <xf numFmtId="49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textRotation="90"/>
    </xf>
    <xf numFmtId="164" fontId="1" fillId="3" borderId="0" xfId="0" applyNumberFormat="1" applyFont="1" applyFill="1" applyAlignment="1">
      <alignment textRotation="90"/>
    </xf>
    <xf numFmtId="0" fontId="1" fillId="3" borderId="0" xfId="0" applyFont="1" applyFill="1"/>
    <xf numFmtId="0" fontId="1" fillId="4" borderId="0" xfId="0" applyFont="1" applyFill="1" applyAlignment="1">
      <alignment horizontal="left" vertical="center" indent="6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4" fontId="0" fillId="0" borderId="0" xfId="3" applyFont="1"/>
    <xf numFmtId="44" fontId="0" fillId="0" borderId="0" xfId="0" applyNumberFormat="1"/>
    <xf numFmtId="0" fontId="0" fillId="6" borderId="4" xfId="0" applyFont="1" applyFill="1" applyBorder="1"/>
    <xf numFmtId="9" fontId="0" fillId="0" borderId="0" xfId="0" applyNumberFormat="1" applyAlignment="1">
      <alignment horizontal="center"/>
    </xf>
    <xf numFmtId="0" fontId="0" fillId="6" borderId="5" xfId="0" applyFont="1" applyFill="1" applyBorder="1"/>
    <xf numFmtId="43" fontId="0" fillId="0" borderId="0" xfId="2" applyNumberFormat="1" applyFont="1"/>
    <xf numFmtId="0" fontId="6" fillId="5" borderId="6" xfId="0" applyFont="1" applyFill="1" applyBorder="1"/>
    <xf numFmtId="0" fontId="6" fillId="5" borderId="7" xfId="0" applyFont="1" applyFill="1" applyBorder="1"/>
    <xf numFmtId="0" fontId="6" fillId="5" borderId="8" xfId="0" applyFont="1" applyFill="1" applyBorder="1"/>
    <xf numFmtId="164" fontId="0" fillId="6" borderId="3" xfId="0" applyNumberFormat="1" applyFont="1" applyFill="1" applyBorder="1"/>
    <xf numFmtId="20" fontId="0" fillId="6" borderId="4" xfId="0" applyNumberFormat="1" applyFont="1" applyFill="1" applyBorder="1"/>
    <xf numFmtId="0" fontId="4" fillId="0" borderId="0" xfId="0" applyFont="1" applyAlignment="1">
      <alignment horizontal="center" vertical="center" textRotation="90"/>
    </xf>
    <xf numFmtId="0" fontId="6" fillId="5" borderId="4" xfId="0" applyFont="1" applyFill="1" applyBorder="1"/>
    <xf numFmtId="0" fontId="0" fillId="0" borderId="4" xfId="0" applyFont="1" applyBorder="1"/>
    <xf numFmtId="44" fontId="6" fillId="5" borderId="4" xfId="3" applyNumberFormat="1" applyFont="1" applyFill="1" applyBorder="1"/>
    <xf numFmtId="44" fontId="0" fillId="6" borderId="4" xfId="3" applyNumberFormat="1" applyFont="1" applyFill="1" applyBorder="1"/>
    <xf numFmtId="44" fontId="0" fillId="0" borderId="4" xfId="3" applyNumberFormat="1" applyFont="1" applyBorder="1"/>
  </cellXfs>
  <cellStyles count="4">
    <cellStyle name="Hipervínculo" xfId="1" builtinId="8"/>
    <cellStyle name="Millares" xfId="2" builtinId="3"/>
    <cellStyle name="Moneda" xfId="3" builtinId="4"/>
    <cellStyle name="Normal" xfId="0" builtinId="0"/>
  </cellStyles>
  <dxfs count="9"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0" formatCode="@"/>
    </dxf>
    <dxf>
      <numFmt numFmtId="30" formatCode="@"/>
    </dxf>
    <dxf>
      <numFmt numFmtId="35" formatCode="_-* #,##0.00_-;\-* #,##0.00_-;_-* &quot;-&quot;??_-;_-@_-"/>
    </dxf>
    <dxf>
      <numFmt numFmtId="19" formatCode="d/m/yyyy"/>
    </dxf>
    <dxf>
      <numFmt numFmtId="1" formatCode="0"/>
    </dxf>
  </dxfs>
  <tableStyles count="0" defaultTableStyle="TableStyleMedium2" defaultPivotStyle="PivotStyleLight16"/>
  <colors>
    <mruColors>
      <color rgb="FFA50021"/>
      <color rgb="FFEB1D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hyperlink" Target="docs/atajos-teclado.doc" TargetMode="External"/><Relationship Id="rId18" Type="http://schemas.openxmlformats.org/officeDocument/2006/relationships/hyperlink" Target="mailto:cristiandracedo@hotmail.com?subject=Consulta%20EXCEL" TargetMode="External"/><Relationship Id="rId26" Type="http://schemas.openxmlformats.org/officeDocument/2006/relationships/image" Target="../media/image18.svg"/><Relationship Id="rId3" Type="http://schemas.openxmlformats.org/officeDocument/2006/relationships/image" Target="../media/image2.svg"/><Relationship Id="rId21" Type="http://schemas.openxmlformats.org/officeDocument/2006/relationships/hyperlink" Target="file:///C:\Users\EducacionIT\Documents\office\Excel\xls-x13\contabilidad.xlsx" TargetMode="External"/><Relationship Id="rId7" Type="http://schemas.openxmlformats.org/officeDocument/2006/relationships/hyperlink" Target="#asistencia!A1"/><Relationship Id="rId12" Type="http://schemas.openxmlformats.org/officeDocument/2006/relationships/image" Target="../media/image8.svg"/><Relationship Id="rId17" Type="http://schemas.openxmlformats.org/officeDocument/2006/relationships/image" Target="../media/image12.svg"/><Relationship Id="rId25" Type="http://schemas.openxmlformats.org/officeDocument/2006/relationships/image" Target="../media/image17.png"/><Relationship Id="rId2" Type="http://schemas.openxmlformats.org/officeDocument/2006/relationships/image" Target="../media/image1.png"/><Relationship Id="rId16" Type="http://schemas.openxmlformats.org/officeDocument/2006/relationships/image" Target="../media/image11.png"/><Relationship Id="rId20" Type="http://schemas.openxmlformats.org/officeDocument/2006/relationships/image" Target="../media/image14.svg"/><Relationship Id="rId29" Type="http://schemas.openxmlformats.org/officeDocument/2006/relationships/image" Target="../media/image19.png"/><Relationship Id="rId1" Type="http://schemas.openxmlformats.org/officeDocument/2006/relationships/hyperlink" Target="#ventas!A1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24" Type="http://schemas.openxmlformats.org/officeDocument/2006/relationships/hyperlink" Target="#estadisticas!A1"/><Relationship Id="rId32" Type="http://schemas.openxmlformats.org/officeDocument/2006/relationships/hyperlink" Target="https://creativecommons.org/licenses/by-sa/3.0/" TargetMode="External"/><Relationship Id="rId5" Type="http://schemas.openxmlformats.org/officeDocument/2006/relationships/image" Target="../media/image3.png"/><Relationship Id="rId15" Type="http://schemas.openxmlformats.org/officeDocument/2006/relationships/image" Target="../media/image10.svg"/><Relationship Id="rId23" Type="http://schemas.openxmlformats.org/officeDocument/2006/relationships/image" Target="../media/image16.svg"/><Relationship Id="rId28" Type="http://schemas.openxmlformats.org/officeDocument/2006/relationships/hyperlink" Target="https://github.com/c215714n/EducacionIT/tree/excel-x13" TargetMode="External"/><Relationship Id="rId10" Type="http://schemas.openxmlformats.org/officeDocument/2006/relationships/hyperlink" Target="#empleados!A1"/><Relationship Id="rId19" Type="http://schemas.openxmlformats.org/officeDocument/2006/relationships/image" Target="../media/image13.png"/><Relationship Id="rId31" Type="http://schemas.openxmlformats.org/officeDocument/2006/relationships/hyperlink" Target="http://major.io/2014/08/08/use-gist-gem-github-enterprise-github-com" TargetMode="External"/><Relationship Id="rId4" Type="http://schemas.openxmlformats.org/officeDocument/2006/relationships/hyperlink" Target="#productos!A1"/><Relationship Id="rId9" Type="http://schemas.openxmlformats.org/officeDocument/2006/relationships/image" Target="../media/image6.svg"/><Relationship Id="rId14" Type="http://schemas.openxmlformats.org/officeDocument/2006/relationships/image" Target="../media/image9.png"/><Relationship Id="rId22" Type="http://schemas.openxmlformats.org/officeDocument/2006/relationships/image" Target="../media/image15.png"/><Relationship Id="rId27" Type="http://schemas.openxmlformats.org/officeDocument/2006/relationships/hyperlink" Target="https://alumni.education" TargetMode="External"/><Relationship Id="rId30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25440</xdr:colOff>
      <xdr:row>0</xdr:row>
      <xdr:rowOff>65942</xdr:rowOff>
    </xdr:from>
    <xdr:to>
      <xdr:col>4</xdr:col>
      <xdr:colOff>745440</xdr:colOff>
      <xdr:row>1</xdr:row>
      <xdr:rowOff>23942</xdr:rowOff>
    </xdr:to>
    <xdr:pic>
      <xdr:nvPicPr>
        <xdr:cNvPr id="5" name="Gráfico 4" descr="Dinero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8CCA6A-FDF0-44C2-87CD-7DA47D081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560555" y="65942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21577</xdr:colOff>
      <xdr:row>0</xdr:row>
      <xdr:rowOff>153463</xdr:rowOff>
    </xdr:from>
    <xdr:to>
      <xdr:col>3</xdr:col>
      <xdr:colOff>741577</xdr:colOff>
      <xdr:row>1</xdr:row>
      <xdr:rowOff>111463</xdr:rowOff>
    </xdr:to>
    <xdr:pic>
      <xdr:nvPicPr>
        <xdr:cNvPr id="7" name="Gráfico 6" descr="Camión con relleno sólid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E87AE73-7EFF-4C82-9DEC-4DC32B12F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794692" y="153463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32365</xdr:colOff>
      <xdr:row>0</xdr:row>
      <xdr:rowOff>29308</xdr:rowOff>
    </xdr:from>
    <xdr:to>
      <xdr:col>2</xdr:col>
      <xdr:colOff>752365</xdr:colOff>
      <xdr:row>0</xdr:row>
      <xdr:rowOff>749308</xdr:rowOff>
    </xdr:to>
    <xdr:pic>
      <xdr:nvPicPr>
        <xdr:cNvPr id="9" name="Gráfico 8" descr="Lista con relleno sólid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599D39F-9003-4B99-A221-60DBA0125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043480" y="29308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28499</xdr:colOff>
      <xdr:row>0</xdr:row>
      <xdr:rowOff>29308</xdr:rowOff>
    </xdr:from>
    <xdr:to>
      <xdr:col>1</xdr:col>
      <xdr:colOff>748499</xdr:colOff>
      <xdr:row>0</xdr:row>
      <xdr:rowOff>749308</xdr:rowOff>
    </xdr:to>
    <xdr:pic>
      <xdr:nvPicPr>
        <xdr:cNvPr id="11" name="Gráfico 10" descr="Identificación de empleado con relleno sólid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5BF92BC-2DCF-4B66-9041-64FFD3C4A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77614" y="29308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21981</xdr:colOff>
      <xdr:row>2</xdr:row>
      <xdr:rowOff>21981</xdr:rowOff>
    </xdr:from>
    <xdr:to>
      <xdr:col>3</xdr:col>
      <xdr:colOff>741981</xdr:colOff>
      <xdr:row>2</xdr:row>
      <xdr:rowOff>741981</xdr:rowOff>
    </xdr:to>
    <xdr:pic>
      <xdr:nvPicPr>
        <xdr:cNvPr id="13" name="Gráfico 12" descr="Lápiz con relleno sólid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17848A6-BF4F-4FB6-B00D-D8422827A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795096" y="974481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9</xdr:col>
      <xdr:colOff>208615</xdr:colOff>
      <xdr:row>0</xdr:row>
      <xdr:rowOff>736154</xdr:rowOff>
    </xdr:from>
    <xdr:to>
      <xdr:col>10</xdr:col>
      <xdr:colOff>166615</xdr:colOff>
      <xdr:row>2</xdr:row>
      <xdr:rowOff>503654</xdr:rowOff>
    </xdr:to>
    <xdr:pic>
      <xdr:nvPicPr>
        <xdr:cNvPr id="15" name="Gráfico 14" descr="Atrás con relleno sólido">
          <a:extLst>
            <a:ext uri="{FF2B5EF4-FFF2-40B4-BE49-F238E27FC236}">
              <a16:creationId xmlns:a16="http://schemas.microsoft.com/office/drawing/2014/main" id="{6C9472A2-F50E-471E-AF9B-C4539C503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6553730" y="736154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21577</xdr:colOff>
      <xdr:row>2</xdr:row>
      <xdr:rowOff>14251</xdr:rowOff>
    </xdr:from>
    <xdr:to>
      <xdr:col>2</xdr:col>
      <xdr:colOff>741577</xdr:colOff>
      <xdr:row>2</xdr:row>
      <xdr:rowOff>734251</xdr:rowOff>
    </xdr:to>
    <xdr:pic>
      <xdr:nvPicPr>
        <xdr:cNvPr id="17" name="Gráfico 16" descr="Correo electrónico con relleno sólido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BAC6C48F-1809-42C8-A920-92022D05D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1032692" y="966751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32365</xdr:colOff>
      <xdr:row>2</xdr:row>
      <xdr:rowOff>39692</xdr:rowOff>
    </xdr:from>
    <xdr:to>
      <xdr:col>1</xdr:col>
      <xdr:colOff>752365</xdr:colOff>
      <xdr:row>2</xdr:row>
      <xdr:rowOff>759692</xdr:rowOff>
    </xdr:to>
    <xdr:pic>
      <xdr:nvPicPr>
        <xdr:cNvPr id="19" name="Gráfico 18" descr="Documento con relleno sólido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EEDF43B9-E5B8-4046-9C42-43BDF3747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3"/>
            </a:ext>
          </a:extLst>
        </a:blip>
        <a:stretch>
          <a:fillRect/>
        </a:stretch>
      </xdr:blipFill>
      <xdr:spPr>
        <a:xfrm>
          <a:off x="281480" y="992192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5</xdr:col>
      <xdr:colOff>13846</xdr:colOff>
      <xdr:row>0</xdr:row>
      <xdr:rowOff>35828</xdr:rowOff>
    </xdr:from>
    <xdr:to>
      <xdr:col>5</xdr:col>
      <xdr:colOff>733846</xdr:colOff>
      <xdr:row>0</xdr:row>
      <xdr:rowOff>755828</xdr:rowOff>
    </xdr:to>
    <xdr:pic>
      <xdr:nvPicPr>
        <xdr:cNvPr id="21" name="Gráfico 20" descr="Gráfico de barras con tendencia alcista con relleno sólido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7AEFD0C3-17CF-472E-BB3A-C690E6672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3310961" y="35828"/>
          <a:ext cx="720000" cy="720000"/>
        </a:xfrm>
        <a:prstGeom prst="rect">
          <a:avLst/>
        </a:prstGeom>
      </xdr:spPr>
    </xdr:pic>
    <xdr:clientData/>
  </xdr:twoCellAnchor>
  <xdr:twoCellAnchor>
    <xdr:from>
      <xdr:col>4</xdr:col>
      <xdr:colOff>105276</xdr:colOff>
      <xdr:row>2</xdr:row>
      <xdr:rowOff>110289</xdr:rowOff>
    </xdr:from>
    <xdr:to>
      <xdr:col>4</xdr:col>
      <xdr:colOff>634411</xdr:colOff>
      <xdr:row>2</xdr:row>
      <xdr:rowOff>632055</xdr:rowOff>
    </xdr:to>
    <xdr:grpSp>
      <xdr:nvGrpSpPr>
        <xdr:cNvPr id="28" name="Grupo 27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E0273303-5948-425E-A8C6-DA213CE80DBA}"/>
            </a:ext>
          </a:extLst>
        </xdr:cNvPr>
        <xdr:cNvGrpSpPr/>
      </xdr:nvGrpSpPr>
      <xdr:grpSpPr>
        <a:xfrm>
          <a:off x="2641307" y="1062789"/>
          <a:ext cx="529135" cy="521766"/>
          <a:chOff x="2638926" y="1062789"/>
          <a:chExt cx="529135" cy="521766"/>
        </a:xfrm>
        <a:solidFill>
          <a:schemeClr val="accent1">
            <a:lumMod val="75000"/>
          </a:schemeClr>
        </a:solidFill>
      </xdr:grpSpPr>
      <xdr:sp macro="" textlink="">
        <xdr:nvSpPr>
          <xdr:cNvPr id="25" name="Paralelogramo 24">
            <a:extLst>
              <a:ext uri="{FF2B5EF4-FFF2-40B4-BE49-F238E27FC236}">
                <a16:creationId xmlns:a16="http://schemas.microsoft.com/office/drawing/2014/main" id="{343FCA04-9AA0-4614-855E-3C7703C3FDCA}"/>
              </a:ext>
            </a:extLst>
          </xdr:cNvPr>
          <xdr:cNvSpPr/>
        </xdr:nvSpPr>
        <xdr:spPr>
          <a:xfrm>
            <a:off x="2638926" y="1062789"/>
            <a:ext cx="335881" cy="521369"/>
          </a:xfrm>
          <a:prstGeom prst="parallelogram">
            <a:avLst>
              <a:gd name="adj" fmla="val 55770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>
              <a:solidFill>
                <a:srgbClr val="FF0000"/>
              </a:solidFill>
            </a:endParaRPr>
          </a:p>
        </xdr:txBody>
      </xdr:sp>
      <xdr:sp macro="" textlink="">
        <xdr:nvSpPr>
          <xdr:cNvPr id="26" name="Paralelogramo 25">
            <a:extLst>
              <a:ext uri="{FF2B5EF4-FFF2-40B4-BE49-F238E27FC236}">
                <a16:creationId xmlns:a16="http://schemas.microsoft.com/office/drawing/2014/main" id="{01C63773-7FF2-4422-B0B3-3BBCF8FFD3B5}"/>
              </a:ext>
            </a:extLst>
          </xdr:cNvPr>
          <xdr:cNvSpPr/>
        </xdr:nvSpPr>
        <xdr:spPr>
          <a:xfrm flipH="1">
            <a:off x="2840201" y="1064552"/>
            <a:ext cx="327860" cy="520003"/>
          </a:xfrm>
          <a:prstGeom prst="parallelogram">
            <a:avLst>
              <a:gd name="adj" fmla="val 55770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>
              <a:solidFill>
                <a:srgbClr val="FF0000"/>
              </a:solidFill>
            </a:endParaRPr>
          </a:p>
        </xdr:txBody>
      </xdr:sp>
      <xdr:sp macro="" textlink="">
        <xdr:nvSpPr>
          <xdr:cNvPr id="27" name="Paralelogramo 26">
            <a:extLst>
              <a:ext uri="{FF2B5EF4-FFF2-40B4-BE49-F238E27FC236}">
                <a16:creationId xmlns:a16="http://schemas.microsoft.com/office/drawing/2014/main" id="{66C3DCEA-9E60-4319-B6EC-CC14739ED814}"/>
              </a:ext>
            </a:extLst>
          </xdr:cNvPr>
          <xdr:cNvSpPr/>
        </xdr:nvSpPr>
        <xdr:spPr>
          <a:xfrm>
            <a:off x="2830830" y="1462882"/>
            <a:ext cx="259280" cy="120316"/>
          </a:xfrm>
          <a:prstGeom prst="parallelogram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>
              <a:solidFill>
                <a:srgbClr val="FF0000"/>
              </a:solidFill>
            </a:endParaRPr>
          </a:p>
        </xdr:txBody>
      </xdr:sp>
    </xdr:grpSp>
    <xdr:clientData/>
  </xdr:twoCellAnchor>
  <xdr:twoCellAnchor editAs="oneCell">
    <xdr:from>
      <xdr:col>5</xdr:col>
      <xdr:colOff>11906</xdr:colOff>
      <xdr:row>2</xdr:row>
      <xdr:rowOff>29763</xdr:rowOff>
    </xdr:from>
    <xdr:to>
      <xdr:col>5</xdr:col>
      <xdr:colOff>744141</xdr:colOff>
      <xdr:row>2</xdr:row>
      <xdr:rowOff>749763</xdr:rowOff>
    </xdr:to>
    <xdr:pic>
      <xdr:nvPicPr>
        <xdr:cNvPr id="32" name="Imagen 31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16EE27C-8F01-487F-BEFF-DEB02B63B6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9" cstate="print">
          <a:duotone>
            <a:schemeClr val="accent1">
              <a:shade val="45000"/>
              <a:satMod val="135000"/>
            </a:schemeClr>
            <a:prstClr val="white"/>
          </a:duotone>
          <a:alphaModFix/>
          <a:extLst>
            <a:ext uri="{BEBA8EAE-BF5A-486C-A8C5-ECC9F3942E4B}">
              <a14:imgProps xmlns:a14="http://schemas.microsoft.com/office/drawing/2010/main">
                <a14:imgLayer r:embed="rId30">
                  <a14:imgEffect>
                    <a14:sharpenSoften amount="-50000"/>
                  </a14:imgEffect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1"/>
            </a:ext>
          </a:extLst>
        </a:blip>
        <a:srcRect l="6616" t="8268" r="7616" b="7396"/>
        <a:stretch/>
      </xdr:blipFill>
      <xdr:spPr>
        <a:xfrm>
          <a:off x="3309937" y="982263"/>
          <a:ext cx="732235" cy="720000"/>
        </a:xfrm>
        <a:prstGeom prst="rect">
          <a:avLst/>
        </a:prstGeom>
        <a:solidFill>
          <a:schemeClr val="accent1">
            <a:lumMod val="50000"/>
          </a:schemeClr>
        </a:solidFill>
      </xdr:spPr>
    </xdr:pic>
    <xdr:clientData/>
  </xdr:twoCellAnchor>
  <xdr:oneCellAnchor>
    <xdr:from>
      <xdr:col>5</xdr:col>
      <xdr:colOff>23811</xdr:colOff>
      <xdr:row>27</xdr:row>
      <xdr:rowOff>35719</xdr:rowOff>
    </xdr:from>
    <xdr:ext cx="720000" cy="233205"/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9843DF31-45EB-4239-87C3-C5321B4B359D}"/>
            </a:ext>
          </a:extLst>
        </xdr:cNvPr>
        <xdr:cNvSpPr txBox="1"/>
      </xdr:nvSpPr>
      <xdr:spPr>
        <a:xfrm>
          <a:off x="3321842" y="6322219"/>
          <a:ext cx="720000" cy="233205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AR" sz="900">
              <a:hlinkClick xmlns:r="http://schemas.openxmlformats.org/officeDocument/2006/relationships" r:id="rId31" tooltip="http://major.io/2014/08/08/use-gist-gem-github-enterprise-github-com"/>
            </a:rPr>
            <a:t>Esta foto</a:t>
          </a:r>
          <a:r>
            <a:rPr lang="es-AR" sz="900"/>
            <a:t> de Autor desconocido está bajo licencia </a:t>
          </a:r>
          <a:r>
            <a:rPr lang="es-AR" sz="900">
              <a:hlinkClick xmlns:r="http://schemas.openxmlformats.org/officeDocument/2006/relationships" r:id="rId32" tooltip="https://creativecommons.org/licenses/by-sa/3.0/"/>
            </a:rPr>
            <a:t>CC BY-SA</a:t>
          </a:r>
          <a:endParaRPr lang="es-AR" sz="9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74186</xdr:colOff>
      <xdr:row>0</xdr:row>
      <xdr:rowOff>87467</xdr:rowOff>
    </xdr:from>
    <xdr:to>
      <xdr:col>1</xdr:col>
      <xdr:colOff>455186</xdr:colOff>
      <xdr:row>0</xdr:row>
      <xdr:rowOff>468467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582CFDA-B840-42E7-8E77-EB0DA06B1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66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717" y="87467"/>
          <a:ext cx="381000" cy="381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0A5489-9802-4AE4-A76D-7B4FEF5842E9}" name="personal" displayName="personal" ref="B1:H8" totalsRowShown="0">
  <autoFilter ref="B1:H8" xr:uid="{290A5489-9802-4AE4-A76D-7B4FEF5842E9}"/>
  <tableColumns count="7">
    <tableColumn id="1" xr3:uid="{CF711EF4-E704-41B7-BC06-3768E7DEEEE6}" name="Codigo" dataDxfId="8"/>
    <tableColumn id="2" xr3:uid="{5B77A079-8110-499A-82AB-CED12796BE91}" name="Apellido"/>
    <tableColumn id="3" xr3:uid="{D20DA249-3F62-4825-9E78-0D4BC5DB497F}" name="Nombre"/>
    <tableColumn id="4" xr3:uid="{7673C393-7E26-4319-AFBE-45CFB8ED53FF}" name="Nacimiento" dataDxfId="7"/>
    <tableColumn id="5" xr3:uid="{758FDE87-D216-4050-A28C-BAB2EE5A017B}" name="Edad" dataDxfId="6" dataCellStyle="Millares">
      <calculatedColumnFormula>(ahora-personal[[#This Row],[Nacimiento]])/365</calculatedColumnFormula>
    </tableColumn>
    <tableColumn id="6" xr3:uid="{54ADCC17-9DC2-428F-ADCD-3890A1C6FA13}" name="CUIL" dataDxfId="5"/>
    <tableColumn id="7" xr3:uid="{051A56EA-F7CE-4A69-953E-C7743F2C5F26}" name="Telefono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11A033-612D-47EF-A83D-0B9A90E74816}" name="ventas" displayName="ventas" ref="B1:I21" totalsRowShown="0">
  <autoFilter ref="B1:I21" xr:uid="{DF11A033-612D-47EF-A83D-0B9A90E74816}"/>
  <tableColumns count="8">
    <tableColumn id="1" xr3:uid="{B9E4408B-9101-43E0-8570-93CB87AE8AE9}" name="factura"/>
    <tableColumn id="2" xr3:uid="{7E3754F7-A02B-4CF7-B876-3FF872F47002}" name="emp"/>
    <tableColumn id="3" xr3:uid="{8D748E0C-B095-46AF-BB4D-70E6819EA746}" name="prod"/>
    <tableColumn id="4" xr3:uid="{EB1BEEE2-9B39-4D23-BC7B-058CAB84A62D}" name="cant"/>
    <tableColumn id="5" xr3:uid="{5AB6A3B0-764E-46F1-962C-1C7A2FC112FE}" name="precio" dataDxfId="3" dataCellStyle="Moneda"/>
    <tableColumn id="6" xr3:uid="{AFC9C002-F185-48C3-BF63-A3AECD1559A4}" name="total" dataDxfId="2">
      <calculatedColumnFormula>ventas[[#This Row],[cant]]*ventas[[#This Row],[precio]]</calculatedColumnFormula>
    </tableColumn>
    <tableColumn id="7" xr3:uid="{F02FEA70-8886-4373-9833-26E1899EBAE5}" name="iva" dataDxfId="1">
      <calculatedColumnFormula>ventas[[#This Row],[total]]*ventas_iva</calculatedColumnFormula>
    </tableColumn>
    <tableColumn id="8" xr3:uid="{2FD67030-CB5F-4355-8E1F-D2AD2415FF0E}" name="total + iva" dataDxfId="0">
      <calculatedColumnFormula>ventas[[#This Row],[total]]+ventas[[#This Row],[iva]]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docs\atajos-teclado.doc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cristiandracedo@hotmail.com?subject=Consulta%20EXCEL" TargetMode="External"/><Relationship Id="rId1" Type="http://schemas.openxmlformats.org/officeDocument/2006/relationships/hyperlink" Target="contabilidad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github.com/c215714n/EducacionIT/tree/excel-x13" TargetMode="External"/><Relationship Id="rId4" Type="http://schemas.openxmlformats.org/officeDocument/2006/relationships/hyperlink" Target="https://alumni.education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C92CE-D90C-4021-AB3E-C4A13A2DA281}">
  <dimension ref="A1:F4"/>
  <sheetViews>
    <sheetView zoomScale="160" zoomScaleNormal="160" workbookViewId="0">
      <selection sqref="A1:A2"/>
    </sheetView>
  </sheetViews>
  <sheetFormatPr baseColWidth="10" defaultRowHeight="15" x14ac:dyDescent="0.25"/>
  <cols>
    <col min="1" max="1" width="3.7109375" bestFit="1" customWidth="1"/>
    <col min="2" max="2" width="11.42578125" customWidth="1"/>
  </cols>
  <sheetData>
    <row r="1" spans="1:6" ht="60" customHeight="1" x14ac:dyDescent="0.25">
      <c r="A1" s="26" t="s">
        <v>0</v>
      </c>
      <c r="B1" s="2"/>
      <c r="C1" s="2"/>
      <c r="D1" s="2"/>
      <c r="E1" s="4"/>
      <c r="F1" s="4"/>
    </row>
    <row r="2" spans="1:6" x14ac:dyDescent="0.25">
      <c r="A2" s="26"/>
      <c r="B2" s="5" t="s">
        <v>8</v>
      </c>
      <c r="C2" s="5" t="s">
        <v>9</v>
      </c>
      <c r="D2" s="5" t="s">
        <v>10</v>
      </c>
      <c r="E2" s="5" t="s">
        <v>11</v>
      </c>
      <c r="F2" s="5" t="s">
        <v>12</v>
      </c>
    </row>
    <row r="3" spans="1:6" ht="60" customHeight="1" x14ac:dyDescent="0.25">
      <c r="A3" s="26" t="s">
        <v>1</v>
      </c>
      <c r="B3" s="2"/>
      <c r="C3" s="2"/>
      <c r="D3" s="2"/>
      <c r="E3" s="2"/>
      <c r="F3" s="2"/>
    </row>
    <row r="4" spans="1:6" x14ac:dyDescent="0.25">
      <c r="A4" s="26"/>
      <c r="B4" s="5" t="s">
        <v>7</v>
      </c>
      <c r="C4" s="5" t="s">
        <v>6</v>
      </c>
      <c r="D4" s="5" t="s">
        <v>5</v>
      </c>
      <c r="E4" s="5" t="s">
        <v>4</v>
      </c>
      <c r="F4" s="5" t="s">
        <v>3</v>
      </c>
    </row>
  </sheetData>
  <mergeCells count="2">
    <mergeCell ref="A3:A4"/>
    <mergeCell ref="A1:A2"/>
  </mergeCells>
  <hyperlinks>
    <hyperlink ref="B2" location="empleados!A1" display="empleados" xr:uid="{BED0F57A-DBAE-494E-A312-E6569F274243}"/>
    <hyperlink ref="C2" location="asistencia!A1" display="asistencia" xr:uid="{FAB82A5A-B9A5-49CB-9EDD-9E25D313E164}"/>
    <hyperlink ref="D2" location="productos!A1" display="productos" xr:uid="{65EFC3EF-DAA8-44C3-BCB9-25B789E8748C}"/>
    <hyperlink ref="E2" location="ventas!A1" display="ventas" xr:uid="{2EE867BD-0C65-4B41-B346-67E293708BAD}"/>
    <hyperlink ref="F2" location="estadisticas!A1" display="estadisticas" xr:uid="{0D8FBC5E-C273-43BA-AF4B-F810AE10866B}"/>
    <hyperlink ref="B4" r:id="rId1" xr:uid="{A2CC799F-687B-4059-AD2B-0E92B745563F}"/>
    <hyperlink ref="C4" r:id="rId2" xr:uid="{9BB7CC8D-AD8E-43A6-9E6A-6EB892F37BDA}"/>
    <hyperlink ref="D4" r:id="rId3" xr:uid="{0EEAD238-5AAA-41D5-B2D4-743A86C331F7}"/>
    <hyperlink ref="E4" r:id="rId4" xr:uid="{1D6A399D-D3B8-4C0E-85FC-07E62AC9F310}"/>
    <hyperlink ref="F4" r:id="rId5" xr:uid="{C6874120-9CDA-4F86-9673-4F38179B0DE4}"/>
  </hyperlinks>
  <pageMargins left="0.7" right="0.7" top="0.75" bottom="0.75" header="0.3" footer="0.3"/>
  <pageSetup orientation="portrait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B67EB-3256-4033-8E43-B0D71DD3E8D9}">
  <dimension ref="A1:Q8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baseColWidth="10" defaultRowHeight="15" x14ac:dyDescent="0.25"/>
  <cols>
    <col min="2" max="2" width="8.28515625" style="8" customWidth="1"/>
    <col min="3" max="4" width="9.28515625" customWidth="1"/>
    <col min="5" max="5" width="12" style="6" customWidth="1"/>
    <col min="6" max="6" width="7.5703125" bestFit="1" customWidth="1"/>
    <col min="7" max="7" width="14.42578125" style="7" bestFit="1" customWidth="1"/>
    <col min="8" max="8" width="13.28515625" style="7" bestFit="1" customWidth="1"/>
    <col min="9" max="9" width="3.42578125" customWidth="1"/>
    <col min="10" max="10" width="9.140625" bestFit="1" customWidth="1"/>
    <col min="11" max="11" width="7.5703125" bestFit="1" customWidth="1"/>
    <col min="12" max="12" width="5.42578125" bestFit="1" customWidth="1"/>
    <col min="13" max="13" width="4.85546875" bestFit="1" customWidth="1"/>
    <col min="14" max="14" width="4.140625" bestFit="1" customWidth="1"/>
    <col min="15" max="15" width="5" bestFit="1" customWidth="1"/>
    <col min="16" max="16" width="4.42578125" bestFit="1" customWidth="1"/>
    <col min="17" max="17" width="4" bestFit="1" customWidth="1"/>
  </cols>
  <sheetData>
    <row r="1" spans="1:17" x14ac:dyDescent="0.25">
      <c r="A1" s="3" t="s">
        <v>2</v>
      </c>
      <c r="B1" s="8" t="s">
        <v>16</v>
      </c>
      <c r="C1" t="s">
        <v>14</v>
      </c>
      <c r="D1" t="s">
        <v>15</v>
      </c>
      <c r="E1" s="6" t="s">
        <v>17</v>
      </c>
      <c r="F1" t="s">
        <v>18</v>
      </c>
      <c r="G1" s="7" t="s">
        <v>19</v>
      </c>
      <c r="H1" s="7" t="s">
        <v>20</v>
      </c>
      <c r="J1" s="21" t="s">
        <v>95</v>
      </c>
      <c r="K1" s="22" t="s">
        <v>96</v>
      </c>
      <c r="L1" s="22" t="s">
        <v>97</v>
      </c>
      <c r="M1" s="22" t="s">
        <v>98</v>
      </c>
      <c r="N1" s="22" t="s">
        <v>99</v>
      </c>
      <c r="O1" s="22" t="s">
        <v>101</v>
      </c>
      <c r="P1" s="22" t="s">
        <v>53</v>
      </c>
      <c r="Q1" s="23" t="s">
        <v>100</v>
      </c>
    </row>
    <row r="2" spans="1:17" x14ac:dyDescent="0.25">
      <c r="B2" s="8">
        <v>1</v>
      </c>
      <c r="C2" t="s">
        <v>21</v>
      </c>
      <c r="D2" t="s">
        <v>22</v>
      </c>
      <c r="E2" s="6">
        <v>33346</v>
      </c>
      <c r="F2" s="20">
        <f ca="1">(ahora-personal[[#This Row],[Nacimiento]])/365</f>
        <v>31.70019989852867</v>
      </c>
      <c r="G2" s="7" t="s">
        <v>23</v>
      </c>
      <c r="H2" s="7" t="s">
        <v>24</v>
      </c>
      <c r="J2" s="24">
        <f ca="1">TODAY()</f>
        <v>44916</v>
      </c>
      <c r="K2" s="25">
        <f ca="1">NOW()</f>
        <v>44916.572962962964</v>
      </c>
      <c r="L2" s="17">
        <f ca="1">YEAR(ahora)</f>
        <v>2022</v>
      </c>
      <c r="M2" s="17">
        <f ca="1">MONTH(ahora)</f>
        <v>12</v>
      </c>
      <c r="N2" s="17">
        <f ca="1">DAY(ahora)</f>
        <v>21</v>
      </c>
      <c r="O2" s="17">
        <f ca="1">HOUR(ahora)</f>
        <v>13</v>
      </c>
      <c r="P2" s="17">
        <f ca="1">MINUTE(ahora)</f>
        <v>45</v>
      </c>
      <c r="Q2" s="19">
        <f ca="1">SECOND(ahora)</f>
        <v>4</v>
      </c>
    </row>
    <row r="3" spans="1:17" x14ac:dyDescent="0.25">
      <c r="B3" s="8">
        <v>2</v>
      </c>
      <c r="C3" t="s">
        <v>21</v>
      </c>
      <c r="D3" t="s">
        <v>25</v>
      </c>
      <c r="E3" s="6">
        <v>34254</v>
      </c>
      <c r="F3" s="20">
        <f ca="1">(ahora-personal[[#This Row],[Nacimiento]])/365</f>
        <v>29.212528665651956</v>
      </c>
      <c r="G3" s="7" t="s">
        <v>26</v>
      </c>
      <c r="H3" s="7" t="s">
        <v>27</v>
      </c>
    </row>
    <row r="4" spans="1:17" x14ac:dyDescent="0.25">
      <c r="B4" s="8">
        <v>3</v>
      </c>
      <c r="C4" t="s">
        <v>28</v>
      </c>
      <c r="D4" t="s">
        <v>29</v>
      </c>
      <c r="E4" s="6">
        <v>32030</v>
      </c>
      <c r="F4" s="20">
        <f ca="1">(ahora-personal[[#This Row],[Nacimiento]])/365</f>
        <v>35.305679350583461</v>
      </c>
      <c r="G4" s="7" t="s">
        <v>30</v>
      </c>
      <c r="H4" s="7" t="s">
        <v>31</v>
      </c>
    </row>
    <row r="5" spans="1:17" x14ac:dyDescent="0.25">
      <c r="B5" s="8">
        <v>4</v>
      </c>
      <c r="C5" t="s">
        <v>32</v>
      </c>
      <c r="D5" t="s">
        <v>33</v>
      </c>
      <c r="E5" s="6">
        <v>32695</v>
      </c>
      <c r="F5" s="20">
        <f ca="1">(ahora-personal[[#This Row],[Nacimiento]])/365</f>
        <v>33.483761542364284</v>
      </c>
      <c r="G5" s="7" t="s">
        <v>34</v>
      </c>
      <c r="H5" s="7" t="s">
        <v>35</v>
      </c>
    </row>
    <row r="6" spans="1:17" x14ac:dyDescent="0.25">
      <c r="B6" s="8">
        <v>5</v>
      </c>
      <c r="C6" t="s">
        <v>36</v>
      </c>
      <c r="D6" t="s">
        <v>37</v>
      </c>
      <c r="E6" s="6">
        <v>36192</v>
      </c>
      <c r="F6" s="20">
        <f ca="1">(ahora-personal[[#This Row],[Nacimiento]])/365</f>
        <v>23.902939624556065</v>
      </c>
      <c r="G6" s="7" t="s">
        <v>38</v>
      </c>
      <c r="H6" s="7" t="s">
        <v>39</v>
      </c>
    </row>
    <row r="7" spans="1:17" x14ac:dyDescent="0.25">
      <c r="B7" s="8">
        <v>6</v>
      </c>
      <c r="C7" t="s">
        <v>40</v>
      </c>
      <c r="D7" t="s">
        <v>41</v>
      </c>
      <c r="E7" s="6">
        <v>37963</v>
      </c>
      <c r="F7" s="20">
        <f ca="1">(ahora-personal[[#This Row],[Nacimiento]])/365</f>
        <v>19.050884830035518</v>
      </c>
      <c r="G7" s="7" t="s">
        <v>42</v>
      </c>
      <c r="H7" s="7" t="s">
        <v>43</v>
      </c>
    </row>
    <row r="8" spans="1:17" x14ac:dyDescent="0.25">
      <c r="B8" s="8">
        <v>7</v>
      </c>
      <c r="C8" t="s">
        <v>44</v>
      </c>
      <c r="D8" t="s">
        <v>45</v>
      </c>
      <c r="E8" s="6">
        <v>34464</v>
      </c>
      <c r="F8" s="20">
        <f ca="1">(ahora-personal[[#This Row],[Nacimiento]])/365</f>
        <v>28.637186199898533</v>
      </c>
      <c r="G8" s="7" t="s">
        <v>46</v>
      </c>
      <c r="H8" s="7" t="s">
        <v>43</v>
      </c>
    </row>
  </sheetData>
  <hyperlinks>
    <hyperlink ref="A1" location="menu!A1" display="volver" xr:uid="{8E24648B-0421-4A91-80AA-0962E435ABB5}"/>
  </hyperlink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9F788-BBEB-4249-A48C-F9C74F65E7C5}">
  <dimension ref="A1:AM32"/>
  <sheetViews>
    <sheetView zoomScale="145" zoomScaleNormal="145" workbookViewId="0">
      <pane xSplit="2" ySplit="1" topLeftCell="AF2" activePane="bottomRight" state="frozen"/>
      <selection pane="topRight" activeCell="D1" sqref="D1"/>
      <selection pane="bottomLeft" activeCell="A2" sqref="A2"/>
      <selection pane="bottomRight" activeCell="AN2" sqref="AN2"/>
    </sheetView>
  </sheetViews>
  <sheetFormatPr baseColWidth="10" defaultRowHeight="15" x14ac:dyDescent="0.25"/>
  <cols>
    <col min="1" max="1" width="6.5703125" bestFit="1" customWidth="1"/>
    <col min="2" max="2" width="17.28515625" bestFit="1" customWidth="1"/>
    <col min="3" max="5" width="3.7109375" bestFit="1" customWidth="1"/>
    <col min="6" max="6" width="3.7109375" style="11" bestFit="1" customWidth="1"/>
    <col min="7" max="12" width="3.7109375" bestFit="1" customWidth="1"/>
    <col min="13" max="13" width="3.7109375" style="11" bestFit="1" customWidth="1"/>
    <col min="14" max="19" width="3.7109375" bestFit="1" customWidth="1"/>
    <col min="20" max="20" width="3.7109375" style="11" bestFit="1" customWidth="1"/>
    <col min="21" max="25" width="3.7109375" bestFit="1" customWidth="1"/>
    <col min="26" max="27" width="3.7109375" style="11" bestFit="1" customWidth="1"/>
    <col min="28" max="32" width="3.7109375" bestFit="1" customWidth="1"/>
    <col min="33" max="33" width="3.7109375" style="11" bestFit="1" customWidth="1"/>
    <col min="34" max="34" width="5.28515625" bestFit="1" customWidth="1"/>
    <col min="35" max="35" width="4.28515625" bestFit="1" customWidth="1"/>
    <col min="37" max="37" width="9.7109375" bestFit="1" customWidth="1"/>
    <col min="38" max="39" width="5.7109375" bestFit="1" customWidth="1"/>
  </cols>
  <sheetData>
    <row r="1" spans="1:39" ht="45.75" x14ac:dyDescent="0.25">
      <c r="A1" s="3" t="s">
        <v>2</v>
      </c>
      <c r="B1" s="12" t="s">
        <v>13</v>
      </c>
      <c r="C1" s="9">
        <v>44896</v>
      </c>
      <c r="D1" s="9">
        <v>44897</v>
      </c>
      <c r="E1" s="9">
        <v>44898</v>
      </c>
      <c r="F1" s="10">
        <v>44899</v>
      </c>
      <c r="G1" s="9">
        <v>44900</v>
      </c>
      <c r="H1" s="9">
        <v>44901</v>
      </c>
      <c r="I1" s="9">
        <v>44902</v>
      </c>
      <c r="J1" s="9">
        <v>44903</v>
      </c>
      <c r="K1" s="9">
        <v>44904</v>
      </c>
      <c r="L1" s="9">
        <v>44905</v>
      </c>
      <c r="M1" s="10">
        <v>44906</v>
      </c>
      <c r="N1" s="9">
        <v>44907</v>
      </c>
      <c r="O1" s="9">
        <v>44908</v>
      </c>
      <c r="P1" s="9">
        <v>44909</v>
      </c>
      <c r="Q1" s="9">
        <v>44910</v>
      </c>
      <c r="R1" s="9">
        <v>44911</v>
      </c>
      <c r="S1" s="9">
        <v>44912</v>
      </c>
      <c r="T1" s="10">
        <v>44913</v>
      </c>
      <c r="U1" s="9">
        <v>44914</v>
      </c>
      <c r="V1" s="9">
        <v>44915</v>
      </c>
      <c r="W1" s="9">
        <v>44916</v>
      </c>
      <c r="X1" s="9">
        <v>44917</v>
      </c>
      <c r="Y1" s="9">
        <v>44918</v>
      </c>
      <c r="Z1" s="10">
        <v>44919</v>
      </c>
      <c r="AA1" s="10">
        <v>44920</v>
      </c>
      <c r="AB1" s="9">
        <v>44921</v>
      </c>
      <c r="AC1" s="9">
        <v>44922</v>
      </c>
      <c r="AD1" s="9">
        <v>44923</v>
      </c>
      <c r="AE1" s="9">
        <v>44924</v>
      </c>
      <c r="AF1" s="9">
        <v>44925</v>
      </c>
      <c r="AG1" s="10">
        <v>44926</v>
      </c>
      <c r="AH1" t="s">
        <v>49</v>
      </c>
      <c r="AI1" t="s">
        <v>48</v>
      </c>
      <c r="AK1" s="1" t="s">
        <v>58</v>
      </c>
      <c r="AL1" s="1" t="s">
        <v>50</v>
      </c>
      <c r="AM1" s="1" t="s">
        <v>51</v>
      </c>
    </row>
    <row r="2" spans="1:39" x14ac:dyDescent="0.25">
      <c r="B2" s="6" t="str">
        <f>_xlfn.CONCAT(empleados!C2,", ",empleados!D2)</f>
        <v>Racedo, Cristian</v>
      </c>
      <c r="C2" t="s">
        <v>47</v>
      </c>
      <c r="D2" t="s">
        <v>47</v>
      </c>
      <c r="G2" t="s">
        <v>47</v>
      </c>
      <c r="H2" t="s">
        <v>47</v>
      </c>
      <c r="J2" t="s">
        <v>47</v>
      </c>
      <c r="K2" t="s">
        <v>47</v>
      </c>
      <c r="N2" t="s">
        <v>47</v>
      </c>
      <c r="O2" t="s">
        <v>47</v>
      </c>
      <c r="Q2" t="s">
        <v>47</v>
      </c>
      <c r="R2" t="s">
        <v>47</v>
      </c>
      <c r="S2" t="s">
        <v>47</v>
      </c>
      <c r="U2" t="s">
        <v>47</v>
      </c>
      <c r="V2" t="s">
        <v>47</v>
      </c>
      <c r="X2" t="s">
        <v>47</v>
      </c>
      <c r="AB2" t="s">
        <v>47</v>
      </c>
      <c r="AC2" t="s">
        <v>47</v>
      </c>
      <c r="AE2" t="s">
        <v>47</v>
      </c>
      <c r="AF2" t="s">
        <v>47</v>
      </c>
      <c r="AH2">
        <f>COUNTA($C2:$AG2)</f>
        <v>18</v>
      </c>
      <c r="AI2">
        <f>COUNTBLANK($C2:$AG2)</f>
        <v>13</v>
      </c>
      <c r="AK2" s="14" t="s">
        <v>52</v>
      </c>
      <c r="AL2" s="1">
        <f>SUM(AH:AH)</f>
        <v>110</v>
      </c>
      <c r="AM2" s="1">
        <f>SUM(AI:AI)</f>
        <v>107</v>
      </c>
    </row>
    <row r="3" spans="1:39" x14ac:dyDescent="0.25">
      <c r="B3" s="6" t="str">
        <f>_xlfn.CONCAT(empleados!C3,", ",empleados!D3)</f>
        <v>Racedo, Abel</v>
      </c>
      <c r="C3" t="s">
        <v>47</v>
      </c>
      <c r="E3" t="s">
        <v>47</v>
      </c>
      <c r="H3" t="s">
        <v>47</v>
      </c>
      <c r="I3" t="s">
        <v>47</v>
      </c>
      <c r="K3" t="s">
        <v>47</v>
      </c>
      <c r="L3" t="s">
        <v>47</v>
      </c>
      <c r="N3" t="s">
        <v>47</v>
      </c>
      <c r="O3" t="s">
        <v>47</v>
      </c>
      <c r="P3" t="s">
        <v>47</v>
      </c>
      <c r="S3" t="s">
        <v>47</v>
      </c>
      <c r="U3" t="s">
        <v>47</v>
      </c>
      <c r="V3" t="s">
        <v>47</v>
      </c>
      <c r="W3" t="s">
        <v>47</v>
      </c>
      <c r="Y3" t="s">
        <v>47</v>
      </c>
      <c r="AC3" t="s">
        <v>47</v>
      </c>
      <c r="AE3" t="s">
        <v>47</v>
      </c>
      <c r="AF3" t="s">
        <v>47</v>
      </c>
      <c r="AH3">
        <f t="shared" ref="AH3:AH8" si="0">COUNTA($C3:$AG3)</f>
        <v>17</v>
      </c>
      <c r="AI3">
        <f t="shared" ref="AI3:AI8" si="1">COUNTBLANK($C3:$AG3)</f>
        <v>14</v>
      </c>
      <c r="AK3" s="14" t="s">
        <v>53</v>
      </c>
      <c r="AL3" s="1">
        <f>MIN(AH:AH)</f>
        <v>12</v>
      </c>
      <c r="AM3" s="1">
        <f>MIN(AI:AI)</f>
        <v>13</v>
      </c>
    </row>
    <row r="4" spans="1:39" x14ac:dyDescent="0.25">
      <c r="B4" s="6" t="str">
        <f>_xlfn.CONCAT(empleados!C4,", ",empleados!D4)</f>
        <v>Marquez, Rosaura</v>
      </c>
      <c r="D4" t="s">
        <v>47</v>
      </c>
      <c r="H4" t="s">
        <v>47</v>
      </c>
      <c r="K4" t="s">
        <v>47</v>
      </c>
      <c r="O4" t="s">
        <v>47</v>
      </c>
      <c r="P4" t="s">
        <v>47</v>
      </c>
      <c r="Q4" t="s">
        <v>47</v>
      </c>
      <c r="R4" t="s">
        <v>47</v>
      </c>
      <c r="V4" t="s">
        <v>47</v>
      </c>
      <c r="W4" t="s">
        <v>47</v>
      </c>
      <c r="Y4" t="s">
        <v>47</v>
      </c>
      <c r="AB4" t="s">
        <v>47</v>
      </c>
      <c r="AD4" t="s">
        <v>47</v>
      </c>
      <c r="AF4" t="s">
        <v>47</v>
      </c>
      <c r="AH4">
        <f t="shared" si="0"/>
        <v>13</v>
      </c>
      <c r="AI4">
        <f t="shared" si="1"/>
        <v>18</v>
      </c>
      <c r="AK4" s="14" t="s">
        <v>54</v>
      </c>
      <c r="AL4" s="1">
        <f>MAX(AH:AH)</f>
        <v>18</v>
      </c>
      <c r="AM4" s="1">
        <f>MAX(AI:AI)</f>
        <v>19</v>
      </c>
    </row>
    <row r="5" spans="1:39" x14ac:dyDescent="0.25">
      <c r="B5" s="6" t="str">
        <f>_xlfn.CONCAT(empleados!C5,", ",empleados!D5)</f>
        <v>Alvarez, Tomas</v>
      </c>
      <c r="C5" t="s">
        <v>47</v>
      </c>
      <c r="D5" t="s">
        <v>47</v>
      </c>
      <c r="E5" t="s">
        <v>47</v>
      </c>
      <c r="G5" t="s">
        <v>47</v>
      </c>
      <c r="I5" t="s">
        <v>47</v>
      </c>
      <c r="K5" t="s">
        <v>47</v>
      </c>
      <c r="L5" t="s">
        <v>47</v>
      </c>
      <c r="N5" t="s">
        <v>47</v>
      </c>
      <c r="Q5" t="s">
        <v>47</v>
      </c>
      <c r="S5" t="s">
        <v>47</v>
      </c>
      <c r="U5" t="s">
        <v>47</v>
      </c>
      <c r="V5" t="s">
        <v>47</v>
      </c>
      <c r="X5" t="s">
        <v>47</v>
      </c>
      <c r="AB5" t="s">
        <v>47</v>
      </c>
      <c r="AD5" t="s">
        <v>47</v>
      </c>
      <c r="AE5" t="s">
        <v>47</v>
      </c>
      <c r="AF5" t="s">
        <v>47</v>
      </c>
      <c r="AH5">
        <f t="shared" si="0"/>
        <v>17</v>
      </c>
      <c r="AI5">
        <f t="shared" si="1"/>
        <v>14</v>
      </c>
      <c r="AK5" s="14" t="s">
        <v>55</v>
      </c>
      <c r="AL5" s="13">
        <f>AVERAGE(AH:AH)</f>
        <v>15.714285714285714</v>
      </c>
      <c r="AM5" s="13">
        <f>AVERAGE(AI:AI)</f>
        <v>15.285714285714286</v>
      </c>
    </row>
    <row r="6" spans="1:39" x14ac:dyDescent="0.25">
      <c r="B6" s="6" t="str">
        <f>_xlfn.CONCAT(empleados!C6,", ",empleados!D6)</f>
        <v>Gonzalez, Gonzalo</v>
      </c>
      <c r="C6" t="s">
        <v>47</v>
      </c>
      <c r="E6" t="s">
        <v>47</v>
      </c>
      <c r="H6" t="s">
        <v>47</v>
      </c>
      <c r="L6" t="s">
        <v>47</v>
      </c>
      <c r="N6" t="s">
        <v>47</v>
      </c>
      <c r="O6" t="s">
        <v>47</v>
      </c>
      <c r="P6" t="s">
        <v>47</v>
      </c>
      <c r="U6" t="s">
        <v>47</v>
      </c>
      <c r="V6" t="s">
        <v>47</v>
      </c>
      <c r="W6" t="s">
        <v>47</v>
      </c>
      <c r="AC6" t="s">
        <v>47</v>
      </c>
      <c r="AE6" t="s">
        <v>47</v>
      </c>
      <c r="AH6">
        <f t="shared" si="0"/>
        <v>12</v>
      </c>
      <c r="AI6">
        <f t="shared" si="1"/>
        <v>19</v>
      </c>
      <c r="AK6" s="14" t="s">
        <v>56</v>
      </c>
      <c r="AL6" s="1">
        <f>MEDIAN(AH:AH)</f>
        <v>17</v>
      </c>
      <c r="AM6" s="1">
        <f>MEDIAN(AI:AI)</f>
        <v>14</v>
      </c>
    </row>
    <row r="7" spans="1:39" x14ac:dyDescent="0.25">
      <c r="B7" s="6" t="str">
        <f>_xlfn.CONCAT(empleados!C7,", ",empleados!D7)</f>
        <v>Cabello, Camila</v>
      </c>
      <c r="C7" t="s">
        <v>47</v>
      </c>
      <c r="D7" t="s">
        <v>47</v>
      </c>
      <c r="E7" t="s">
        <v>47</v>
      </c>
      <c r="G7" t="s">
        <v>47</v>
      </c>
      <c r="I7" t="s">
        <v>47</v>
      </c>
      <c r="J7" t="s">
        <v>47</v>
      </c>
      <c r="K7" t="s">
        <v>47</v>
      </c>
      <c r="L7" t="s">
        <v>47</v>
      </c>
      <c r="O7" t="s">
        <v>47</v>
      </c>
      <c r="P7" t="s">
        <v>47</v>
      </c>
      <c r="Q7" t="s">
        <v>47</v>
      </c>
      <c r="R7" t="s">
        <v>47</v>
      </c>
      <c r="S7" t="s">
        <v>47</v>
      </c>
      <c r="V7" t="s">
        <v>47</v>
      </c>
      <c r="W7" t="s">
        <v>47</v>
      </c>
      <c r="Y7" t="s">
        <v>47</v>
      </c>
      <c r="AC7" t="s">
        <v>47</v>
      </c>
      <c r="AD7" t="s">
        <v>47</v>
      </c>
      <c r="AH7">
        <f t="shared" si="0"/>
        <v>18</v>
      </c>
      <c r="AI7">
        <f t="shared" si="1"/>
        <v>13</v>
      </c>
      <c r="AK7" s="14" t="s">
        <v>57</v>
      </c>
      <c r="AL7" s="1">
        <f>MODE(AH:AH)</f>
        <v>18</v>
      </c>
      <c r="AM7" s="1">
        <f>MODE(AI:AI)</f>
        <v>13</v>
      </c>
    </row>
    <row r="8" spans="1:39" x14ac:dyDescent="0.25">
      <c r="B8" s="6" t="str">
        <f>_xlfn.CONCAT(empleados!C8,", ",empleados!D8)</f>
        <v>Rosa, Blanca</v>
      </c>
      <c r="C8" t="s">
        <v>47</v>
      </c>
      <c r="E8" t="s">
        <v>47</v>
      </c>
      <c r="G8" t="s">
        <v>47</v>
      </c>
      <c r="H8" t="s">
        <v>47</v>
      </c>
      <c r="J8" t="s">
        <v>47</v>
      </c>
      <c r="L8" t="s">
        <v>47</v>
      </c>
      <c r="Q8" t="s">
        <v>47</v>
      </c>
      <c r="S8" t="s">
        <v>47</v>
      </c>
      <c r="U8" t="s">
        <v>47</v>
      </c>
      <c r="W8" t="s">
        <v>47</v>
      </c>
      <c r="X8" t="s">
        <v>47</v>
      </c>
      <c r="AB8" t="s">
        <v>47</v>
      </c>
      <c r="AD8" t="s">
        <v>47</v>
      </c>
      <c r="AE8" t="s">
        <v>47</v>
      </c>
      <c r="AF8" t="s">
        <v>47</v>
      </c>
      <c r="AH8">
        <f t="shared" si="0"/>
        <v>15</v>
      </c>
      <c r="AI8">
        <f t="shared" si="1"/>
        <v>16</v>
      </c>
    </row>
    <row r="9" spans="1:39" x14ac:dyDescent="0.25">
      <c r="B9" s="6"/>
    </row>
    <row r="10" spans="1:39" x14ac:dyDescent="0.25">
      <c r="B10" s="6"/>
    </row>
    <row r="11" spans="1:39" x14ac:dyDescent="0.25">
      <c r="B11" s="6"/>
    </row>
    <row r="12" spans="1:39" x14ac:dyDescent="0.25">
      <c r="B12" s="6"/>
    </row>
    <row r="13" spans="1:39" x14ac:dyDescent="0.25">
      <c r="B13" s="6"/>
    </row>
    <row r="14" spans="1:39" x14ac:dyDescent="0.25">
      <c r="B14" s="6"/>
    </row>
    <row r="15" spans="1:39" x14ac:dyDescent="0.25">
      <c r="B15" s="6"/>
    </row>
    <row r="16" spans="1:39" x14ac:dyDescent="0.25">
      <c r="B16" s="6"/>
    </row>
    <row r="17" spans="2:2" x14ac:dyDescent="0.25">
      <c r="B17" s="6"/>
    </row>
    <row r="18" spans="2:2" x14ac:dyDescent="0.25">
      <c r="B18" s="6"/>
    </row>
    <row r="19" spans="2:2" x14ac:dyDescent="0.25">
      <c r="B19" s="6"/>
    </row>
    <row r="20" spans="2:2" x14ac:dyDescent="0.25">
      <c r="B20" s="6"/>
    </row>
    <row r="21" spans="2:2" x14ac:dyDescent="0.25">
      <c r="B21" s="6"/>
    </row>
    <row r="22" spans="2:2" x14ac:dyDescent="0.25">
      <c r="B22" s="6"/>
    </row>
    <row r="23" spans="2:2" x14ac:dyDescent="0.25">
      <c r="B23" s="6"/>
    </row>
    <row r="24" spans="2:2" x14ac:dyDescent="0.25">
      <c r="B24" s="6"/>
    </row>
    <row r="25" spans="2:2" x14ac:dyDescent="0.25">
      <c r="B25" s="6"/>
    </row>
    <row r="26" spans="2:2" x14ac:dyDescent="0.25">
      <c r="B26" s="6"/>
    </row>
    <row r="27" spans="2:2" x14ac:dyDescent="0.25">
      <c r="B27" s="6"/>
    </row>
    <row r="28" spans="2:2" x14ac:dyDescent="0.25">
      <c r="B28" s="6"/>
    </row>
    <row r="29" spans="2:2" x14ac:dyDescent="0.25">
      <c r="B29" s="6"/>
    </row>
    <row r="30" spans="2:2" x14ac:dyDescent="0.25">
      <c r="B30" s="6"/>
    </row>
    <row r="31" spans="2:2" x14ac:dyDescent="0.25">
      <c r="B31" s="6"/>
    </row>
    <row r="32" spans="2:2" x14ac:dyDescent="0.25">
      <c r="B32" s="6"/>
    </row>
  </sheetData>
  <hyperlinks>
    <hyperlink ref="A1" location="menu!A1" display="volver" xr:uid="{8BFFDDD7-057F-420F-8C6A-05E57BF65C77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D9ABB-F5B7-490C-B9DD-863F7845542C}">
  <dimension ref="A1:G21"/>
  <sheetViews>
    <sheetView tabSelected="1" zoomScale="130" zoomScaleNormal="130" workbookViewId="0">
      <selection activeCell="B1" sqref="B1:G21"/>
    </sheetView>
  </sheetViews>
  <sheetFormatPr baseColWidth="10" defaultRowHeight="15" x14ac:dyDescent="0.25"/>
  <cols>
    <col min="2" max="2" width="7.140625" bestFit="1" customWidth="1"/>
    <col min="3" max="3" width="11.28515625" bestFit="1" customWidth="1"/>
    <col min="4" max="4" width="11.28515625" customWidth="1"/>
    <col min="5" max="5" width="6.5703125" bestFit="1" customWidth="1"/>
    <col min="6" max="6" width="5.7109375" bestFit="1" customWidth="1"/>
    <col min="7" max="7" width="11.5703125" bestFit="1" customWidth="1"/>
  </cols>
  <sheetData>
    <row r="1" spans="1:7" x14ac:dyDescent="0.25">
      <c r="A1" s="3" t="s">
        <v>2</v>
      </c>
      <c r="B1" s="27" t="s">
        <v>16</v>
      </c>
      <c r="C1" s="27" t="s">
        <v>103</v>
      </c>
      <c r="D1" s="27" t="s">
        <v>104</v>
      </c>
      <c r="E1" s="27" t="s">
        <v>105</v>
      </c>
      <c r="F1" s="27" t="s">
        <v>102</v>
      </c>
      <c r="G1" s="29" t="s">
        <v>61</v>
      </c>
    </row>
    <row r="2" spans="1:7" x14ac:dyDescent="0.25">
      <c r="B2" s="17">
        <v>5</v>
      </c>
      <c r="C2" s="17"/>
      <c r="D2" s="17"/>
      <c r="E2" s="17"/>
      <c r="F2" s="17">
        <v>10</v>
      </c>
      <c r="G2" s="30">
        <v>2000</v>
      </c>
    </row>
    <row r="3" spans="1:7" x14ac:dyDescent="0.25">
      <c r="B3" s="28">
        <v>2</v>
      </c>
      <c r="C3" s="28"/>
      <c r="D3" s="28"/>
      <c r="E3" s="28"/>
      <c r="F3" s="28">
        <v>50</v>
      </c>
      <c r="G3" s="31">
        <v>1500</v>
      </c>
    </row>
    <row r="4" spans="1:7" x14ac:dyDescent="0.25">
      <c r="B4" s="17">
        <v>2</v>
      </c>
      <c r="C4" s="17"/>
      <c r="D4" s="17"/>
      <c r="E4" s="17"/>
      <c r="F4" s="17">
        <v>30</v>
      </c>
      <c r="G4" s="30">
        <v>1500</v>
      </c>
    </row>
    <row r="5" spans="1:7" x14ac:dyDescent="0.25">
      <c r="B5" s="28">
        <v>3</v>
      </c>
      <c r="C5" s="28"/>
      <c r="D5" s="28"/>
      <c r="E5" s="28"/>
      <c r="F5" s="28">
        <v>20</v>
      </c>
      <c r="G5" s="31">
        <v>3000</v>
      </c>
    </row>
    <row r="6" spans="1:7" x14ac:dyDescent="0.25">
      <c r="B6" s="17">
        <v>4</v>
      </c>
      <c r="C6" s="17"/>
      <c r="D6" s="17"/>
      <c r="E6" s="17"/>
      <c r="F6" s="17">
        <v>15</v>
      </c>
      <c r="G6" s="30">
        <v>2500</v>
      </c>
    </row>
    <row r="7" spans="1:7" x14ac:dyDescent="0.25">
      <c r="B7" s="28">
        <v>1</v>
      </c>
      <c r="C7" s="28"/>
      <c r="D7" s="28"/>
      <c r="E7" s="28"/>
      <c r="F7" s="28">
        <v>4</v>
      </c>
      <c r="G7" s="31">
        <v>2000</v>
      </c>
    </row>
    <row r="8" spans="1:7" x14ac:dyDescent="0.25">
      <c r="B8" s="17">
        <v>1</v>
      </c>
      <c r="C8" s="17"/>
      <c r="D8" s="17"/>
      <c r="E8" s="17"/>
      <c r="F8" s="17">
        <v>25</v>
      </c>
      <c r="G8" s="30">
        <v>2000</v>
      </c>
    </row>
    <row r="9" spans="1:7" x14ac:dyDescent="0.25">
      <c r="B9" s="28">
        <v>5</v>
      </c>
      <c r="C9" s="28"/>
      <c r="D9" s="28"/>
      <c r="E9" s="28"/>
      <c r="F9" s="28">
        <v>10</v>
      </c>
      <c r="G9" s="31">
        <v>2000</v>
      </c>
    </row>
    <row r="10" spans="1:7" x14ac:dyDescent="0.25">
      <c r="B10" s="17">
        <v>2</v>
      </c>
      <c r="C10" s="17"/>
      <c r="D10" s="17"/>
      <c r="E10" s="17"/>
      <c r="F10" s="17">
        <v>5</v>
      </c>
      <c r="G10" s="30">
        <v>1500</v>
      </c>
    </row>
    <row r="11" spans="1:7" x14ac:dyDescent="0.25">
      <c r="B11" s="28">
        <v>4</v>
      </c>
      <c r="C11" s="28"/>
      <c r="D11" s="28"/>
      <c r="E11" s="28"/>
      <c r="F11" s="28">
        <v>10</v>
      </c>
      <c r="G11" s="31">
        <v>2500</v>
      </c>
    </row>
    <row r="12" spans="1:7" x14ac:dyDescent="0.25">
      <c r="B12" s="17">
        <v>3</v>
      </c>
      <c r="C12" s="17"/>
      <c r="D12" s="17"/>
      <c r="E12" s="17"/>
      <c r="F12" s="17">
        <v>20</v>
      </c>
      <c r="G12" s="30">
        <v>3000</v>
      </c>
    </row>
    <row r="13" spans="1:7" x14ac:dyDescent="0.25">
      <c r="B13" s="28">
        <v>2</v>
      </c>
      <c r="C13" s="28"/>
      <c r="D13" s="28"/>
      <c r="E13" s="28"/>
      <c r="F13" s="28">
        <v>25</v>
      </c>
      <c r="G13" s="31">
        <v>1500</v>
      </c>
    </row>
    <row r="14" spans="1:7" x14ac:dyDescent="0.25">
      <c r="B14" s="17">
        <v>3</v>
      </c>
      <c r="C14" s="17"/>
      <c r="D14" s="17"/>
      <c r="E14" s="17"/>
      <c r="F14" s="17">
        <v>15</v>
      </c>
      <c r="G14" s="30">
        <v>3000</v>
      </c>
    </row>
    <row r="15" spans="1:7" x14ac:dyDescent="0.25">
      <c r="B15" s="28">
        <v>1</v>
      </c>
      <c r="C15" s="28"/>
      <c r="D15" s="28"/>
      <c r="E15" s="28"/>
      <c r="F15" s="28">
        <v>20</v>
      </c>
      <c r="G15" s="31">
        <v>2000</v>
      </c>
    </row>
    <row r="16" spans="1:7" x14ac:dyDescent="0.25">
      <c r="B16" s="17">
        <v>1</v>
      </c>
      <c r="C16" s="17"/>
      <c r="D16" s="17"/>
      <c r="E16" s="17"/>
      <c r="F16" s="17">
        <v>10</v>
      </c>
      <c r="G16" s="30">
        <v>2000</v>
      </c>
    </row>
    <row r="17" spans="2:7" x14ac:dyDescent="0.25">
      <c r="B17" s="28">
        <v>5</v>
      </c>
      <c r="C17" s="28"/>
      <c r="D17" s="28"/>
      <c r="E17" s="28"/>
      <c r="F17" s="28">
        <v>20</v>
      </c>
      <c r="G17" s="31">
        <v>2000</v>
      </c>
    </row>
    <row r="18" spans="2:7" x14ac:dyDescent="0.25">
      <c r="B18" s="17">
        <v>1</v>
      </c>
      <c r="C18" s="17"/>
      <c r="D18" s="17"/>
      <c r="E18" s="17"/>
      <c r="F18" s="17">
        <v>35</v>
      </c>
      <c r="G18" s="30">
        <v>2000</v>
      </c>
    </row>
    <row r="19" spans="2:7" x14ac:dyDescent="0.25">
      <c r="B19" s="28">
        <v>2</v>
      </c>
      <c r="C19" s="28"/>
      <c r="D19" s="28"/>
      <c r="E19" s="28"/>
      <c r="F19" s="28">
        <v>20</v>
      </c>
      <c r="G19" s="31">
        <v>1500</v>
      </c>
    </row>
    <row r="20" spans="2:7" x14ac:dyDescent="0.25">
      <c r="B20" s="17">
        <v>2</v>
      </c>
      <c r="C20" s="17"/>
      <c r="D20" s="17"/>
      <c r="E20" s="17"/>
      <c r="F20" s="17">
        <v>25</v>
      </c>
      <c r="G20" s="30">
        <v>1500</v>
      </c>
    </row>
    <row r="21" spans="2:7" x14ac:dyDescent="0.25">
      <c r="B21" s="28">
        <v>4</v>
      </c>
      <c r="C21" s="28"/>
      <c r="D21" s="28"/>
      <c r="E21" s="28"/>
      <c r="F21" s="28">
        <v>15</v>
      </c>
      <c r="G21" s="31">
        <v>2500</v>
      </c>
    </row>
  </sheetData>
  <hyperlinks>
    <hyperlink ref="A1" location="menu!A1" display="volver" xr:uid="{8CDE1034-2454-4326-BEC3-A75D2B9B249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0701A-7CF0-42AE-AC47-1F3723EEBEB3}">
  <dimension ref="A1:L22"/>
  <sheetViews>
    <sheetView zoomScale="130" zoomScaleNormal="130" workbookViewId="0">
      <pane xSplit="1" ySplit="1" topLeftCell="D8" activePane="bottomRight" state="frozen"/>
      <selection pane="topRight" activeCell="B1" sqref="B1"/>
      <selection pane="bottomLeft" activeCell="A2" sqref="A2"/>
      <selection pane="bottomRight" activeCell="D1" sqref="D1:I21"/>
    </sheetView>
  </sheetViews>
  <sheetFormatPr baseColWidth="10" defaultRowHeight="15" x14ac:dyDescent="0.25"/>
  <cols>
    <col min="1" max="1" width="7.28515625" customWidth="1"/>
    <col min="2" max="2" width="9.42578125" bestFit="1" customWidth="1"/>
    <col min="3" max="3" width="7.28515625" bestFit="1" customWidth="1"/>
    <col min="4" max="4" width="7.42578125" bestFit="1" customWidth="1"/>
    <col min="5" max="5" width="7" bestFit="1" customWidth="1"/>
    <col min="6" max="6" width="11.5703125" style="15" bestFit="1" customWidth="1"/>
    <col min="7" max="9" width="12.7109375" bestFit="1" customWidth="1"/>
    <col min="10" max="10" width="3.140625" customWidth="1"/>
    <col min="11" max="11" width="23" bestFit="1" customWidth="1"/>
    <col min="12" max="12" width="13.7109375" bestFit="1" customWidth="1"/>
  </cols>
  <sheetData>
    <row r="1" spans="1:12" x14ac:dyDescent="0.25">
      <c r="A1" s="3" t="s">
        <v>2</v>
      </c>
      <c r="B1" t="s">
        <v>59</v>
      </c>
      <c r="C1" t="s">
        <v>82</v>
      </c>
      <c r="D1" t="s">
        <v>78</v>
      </c>
      <c r="E1" t="s">
        <v>60</v>
      </c>
      <c r="F1" s="15" t="s">
        <v>61</v>
      </c>
      <c r="G1" t="s">
        <v>62</v>
      </c>
      <c r="H1" t="s">
        <v>79</v>
      </c>
      <c r="I1" t="s">
        <v>80</v>
      </c>
    </row>
    <row r="2" spans="1:12" x14ac:dyDescent="0.25">
      <c r="A2" s="1" t="s">
        <v>79</v>
      </c>
      <c r="B2" t="s">
        <v>63</v>
      </c>
      <c r="C2">
        <v>2</v>
      </c>
      <c r="D2">
        <v>5</v>
      </c>
      <c r="E2">
        <v>10</v>
      </c>
      <c r="F2" s="15">
        <v>2000</v>
      </c>
      <c r="G2" s="16">
        <f>ventas[[#This Row],[cant]]*ventas[[#This Row],[precio]]</f>
        <v>20000</v>
      </c>
      <c r="H2" s="16">
        <f>ventas[[#This Row],[total]]*ventas_iva</f>
        <v>4200</v>
      </c>
      <c r="I2" s="16">
        <f>ventas[[#This Row],[total]]+ventas[[#This Row],[iva]]</f>
        <v>24200</v>
      </c>
      <c r="K2" t="s">
        <v>88</v>
      </c>
      <c r="L2">
        <f>COUNT(ventas[emp])</f>
        <v>20</v>
      </c>
    </row>
    <row r="3" spans="1:12" x14ac:dyDescent="0.25">
      <c r="A3" s="18">
        <v>0.21</v>
      </c>
      <c r="B3" t="s">
        <v>64</v>
      </c>
      <c r="C3">
        <v>4</v>
      </c>
      <c r="D3">
        <v>2</v>
      </c>
      <c r="E3">
        <v>50</v>
      </c>
      <c r="F3" s="15">
        <v>1500</v>
      </c>
      <c r="G3" s="16">
        <f>ventas[[#This Row],[cant]]*ventas[[#This Row],[precio]]</f>
        <v>75000</v>
      </c>
      <c r="H3" s="16">
        <f>ventas[[#This Row],[total]]*ventas_iva</f>
        <v>15750</v>
      </c>
      <c r="I3" s="16">
        <f>ventas[[#This Row],[total]]+ventas[[#This Row],[iva]]</f>
        <v>90750</v>
      </c>
      <c r="K3" t="s">
        <v>87</v>
      </c>
      <c r="L3" s="16">
        <f>SUM(ventas[total])</f>
        <v>765500</v>
      </c>
    </row>
    <row r="4" spans="1:12" x14ac:dyDescent="0.25">
      <c r="B4" t="s">
        <v>65</v>
      </c>
      <c r="C4">
        <v>1</v>
      </c>
      <c r="D4">
        <v>2</v>
      </c>
      <c r="E4">
        <v>30</v>
      </c>
      <c r="F4" s="15">
        <v>1500</v>
      </c>
      <c r="G4" s="16">
        <f>ventas[[#This Row],[cant]]*ventas[[#This Row],[precio]]</f>
        <v>45000</v>
      </c>
      <c r="H4" s="16">
        <f>ventas[[#This Row],[total]]*ventas_iva</f>
        <v>9450</v>
      </c>
      <c r="I4" s="16">
        <f>ventas[[#This Row],[total]]+ventas[[#This Row],[iva]]</f>
        <v>54450</v>
      </c>
      <c r="K4" t="s">
        <v>89</v>
      </c>
      <c r="L4" s="15">
        <f>AVERAGE(ventas[total])</f>
        <v>38275</v>
      </c>
    </row>
    <row r="5" spans="1:12" x14ac:dyDescent="0.25">
      <c r="B5" t="s">
        <v>66</v>
      </c>
      <c r="C5">
        <v>1</v>
      </c>
      <c r="D5">
        <v>3</v>
      </c>
      <c r="E5">
        <v>20</v>
      </c>
      <c r="F5" s="15">
        <v>3000</v>
      </c>
      <c r="G5" s="16">
        <f>ventas[[#This Row],[cant]]*ventas[[#This Row],[precio]]</f>
        <v>60000</v>
      </c>
      <c r="H5" s="16">
        <f>ventas[[#This Row],[total]]*ventas_iva</f>
        <v>12600</v>
      </c>
      <c r="I5" s="16">
        <f>ventas[[#This Row],[total]]+ventas[[#This Row],[iva]]</f>
        <v>72600</v>
      </c>
      <c r="K5" t="s">
        <v>90</v>
      </c>
      <c r="L5" s="15">
        <f>MEDIAN(ventas[total])</f>
        <v>37500</v>
      </c>
    </row>
    <row r="6" spans="1:12" x14ac:dyDescent="0.25">
      <c r="B6" t="s">
        <v>67</v>
      </c>
      <c r="C6">
        <v>5</v>
      </c>
      <c r="D6">
        <v>4</v>
      </c>
      <c r="E6">
        <v>15</v>
      </c>
      <c r="F6" s="15">
        <v>2500</v>
      </c>
      <c r="G6" s="16">
        <f>ventas[[#This Row],[cant]]*ventas[[#This Row],[precio]]</f>
        <v>37500</v>
      </c>
      <c r="H6" s="16">
        <f>ventas[[#This Row],[total]]*ventas_iva</f>
        <v>7875</v>
      </c>
      <c r="I6" s="16">
        <f>ventas[[#This Row],[total]]+ventas[[#This Row],[iva]]</f>
        <v>45375</v>
      </c>
      <c r="K6" t="s">
        <v>91</v>
      </c>
      <c r="L6" s="15">
        <f>MIN(ventas[total])</f>
        <v>7500</v>
      </c>
    </row>
    <row r="7" spans="1:12" x14ac:dyDescent="0.25">
      <c r="B7" t="s">
        <v>68</v>
      </c>
      <c r="C7">
        <v>3</v>
      </c>
      <c r="D7">
        <v>1</v>
      </c>
      <c r="E7">
        <v>4</v>
      </c>
      <c r="F7" s="15">
        <v>2000</v>
      </c>
      <c r="G7" s="16">
        <f>ventas[[#This Row],[cant]]*ventas[[#This Row],[precio]]</f>
        <v>8000</v>
      </c>
      <c r="H7" s="16">
        <f>ventas[[#This Row],[total]]*ventas_iva</f>
        <v>1680</v>
      </c>
      <c r="I7" s="16">
        <f>ventas[[#This Row],[total]]+ventas[[#This Row],[iva]]</f>
        <v>9680</v>
      </c>
      <c r="K7" t="s">
        <v>92</v>
      </c>
      <c r="L7" s="15">
        <f>MAX(ventas[total])</f>
        <v>75000</v>
      </c>
    </row>
    <row r="8" spans="1:12" x14ac:dyDescent="0.25">
      <c r="B8" t="s">
        <v>69</v>
      </c>
      <c r="C8">
        <v>6</v>
      </c>
      <c r="D8">
        <v>1</v>
      </c>
      <c r="E8">
        <v>25</v>
      </c>
      <c r="F8" s="15">
        <v>2000</v>
      </c>
      <c r="G8" s="16">
        <f>ventas[[#This Row],[cant]]*ventas[[#This Row],[precio]]</f>
        <v>50000</v>
      </c>
      <c r="H8" s="16">
        <f>ventas[[#This Row],[total]]*ventas_iva</f>
        <v>10500</v>
      </c>
      <c r="I8" s="16">
        <f>ventas[[#This Row],[total]]+ventas[[#This Row],[iva]]</f>
        <v>60500</v>
      </c>
      <c r="K8" t="s">
        <v>93</v>
      </c>
      <c r="L8">
        <f>MODE(ventas[emp])</f>
        <v>1</v>
      </c>
    </row>
    <row r="9" spans="1:12" x14ac:dyDescent="0.25">
      <c r="B9" t="s">
        <v>70</v>
      </c>
      <c r="C9">
        <v>7</v>
      </c>
      <c r="D9">
        <v>5</v>
      </c>
      <c r="E9">
        <v>10</v>
      </c>
      <c r="F9" s="15">
        <v>2000</v>
      </c>
      <c r="G9" s="16">
        <f>ventas[[#This Row],[cant]]*ventas[[#This Row],[precio]]</f>
        <v>20000</v>
      </c>
      <c r="H9" s="16">
        <f>ventas[[#This Row],[total]]*ventas_iva</f>
        <v>4200</v>
      </c>
      <c r="I9" s="16">
        <f>ventas[[#This Row],[total]]+ventas[[#This Row],[iva]]</f>
        <v>24200</v>
      </c>
      <c r="K9" t="s">
        <v>94</v>
      </c>
      <c r="L9">
        <f>MODE(ventas[prod])</f>
        <v>2</v>
      </c>
    </row>
    <row r="10" spans="1:12" x14ac:dyDescent="0.25">
      <c r="B10" t="s">
        <v>71</v>
      </c>
      <c r="C10">
        <v>6</v>
      </c>
      <c r="D10">
        <v>2</v>
      </c>
      <c r="E10">
        <v>5</v>
      </c>
      <c r="F10" s="15">
        <v>1500</v>
      </c>
      <c r="G10" s="16">
        <f>ventas[[#This Row],[cant]]*ventas[[#This Row],[precio]]</f>
        <v>7500</v>
      </c>
      <c r="H10" s="16">
        <f>ventas[[#This Row],[total]]*ventas_iva</f>
        <v>1575</v>
      </c>
      <c r="I10" s="16">
        <f>ventas[[#This Row],[total]]+ventas[[#This Row],[iva]]</f>
        <v>9075</v>
      </c>
    </row>
    <row r="11" spans="1:12" x14ac:dyDescent="0.25">
      <c r="B11" t="s">
        <v>72</v>
      </c>
      <c r="C11">
        <v>5</v>
      </c>
      <c r="D11">
        <v>4</v>
      </c>
      <c r="E11">
        <v>10</v>
      </c>
      <c r="F11" s="15">
        <v>2500</v>
      </c>
      <c r="G11" s="16">
        <f>ventas[[#This Row],[cant]]*ventas[[#This Row],[precio]]</f>
        <v>25000</v>
      </c>
      <c r="H11" s="16">
        <f>ventas[[#This Row],[total]]*ventas_iva</f>
        <v>5250</v>
      </c>
      <c r="I11" s="16">
        <f>ventas[[#This Row],[total]]+ventas[[#This Row],[iva]]</f>
        <v>30250</v>
      </c>
    </row>
    <row r="12" spans="1:12" x14ac:dyDescent="0.25">
      <c r="B12" t="s">
        <v>73</v>
      </c>
      <c r="C12">
        <v>2</v>
      </c>
      <c r="D12">
        <v>3</v>
      </c>
      <c r="E12">
        <v>20</v>
      </c>
      <c r="F12" s="15">
        <v>3000</v>
      </c>
      <c r="G12" s="16">
        <f>ventas[[#This Row],[cant]]*ventas[[#This Row],[precio]]</f>
        <v>60000</v>
      </c>
      <c r="H12" s="16">
        <f>ventas[[#This Row],[total]]*ventas_iva</f>
        <v>12600</v>
      </c>
      <c r="I12" s="16">
        <f>ventas[[#This Row],[total]]+ventas[[#This Row],[iva]]</f>
        <v>72600</v>
      </c>
    </row>
    <row r="13" spans="1:12" x14ac:dyDescent="0.25">
      <c r="B13" t="s">
        <v>74</v>
      </c>
      <c r="C13">
        <v>1</v>
      </c>
      <c r="D13">
        <v>2</v>
      </c>
      <c r="E13">
        <v>25</v>
      </c>
      <c r="F13" s="15">
        <v>1500</v>
      </c>
      <c r="G13" s="16">
        <f>ventas[[#This Row],[cant]]*ventas[[#This Row],[precio]]</f>
        <v>37500</v>
      </c>
      <c r="H13" s="16">
        <f>ventas[[#This Row],[total]]*ventas_iva</f>
        <v>7875</v>
      </c>
      <c r="I13" s="16">
        <f>ventas[[#This Row],[total]]+ventas[[#This Row],[iva]]</f>
        <v>45375</v>
      </c>
    </row>
    <row r="14" spans="1:12" x14ac:dyDescent="0.25">
      <c r="B14" t="s">
        <v>75</v>
      </c>
      <c r="C14">
        <v>1</v>
      </c>
      <c r="D14">
        <v>3</v>
      </c>
      <c r="E14">
        <v>15</v>
      </c>
      <c r="F14" s="15">
        <v>3000</v>
      </c>
      <c r="G14" s="16">
        <f>ventas[[#This Row],[cant]]*ventas[[#This Row],[precio]]</f>
        <v>45000</v>
      </c>
      <c r="H14" s="16">
        <f>ventas[[#This Row],[total]]*ventas_iva</f>
        <v>9450</v>
      </c>
      <c r="I14" s="16">
        <f>ventas[[#This Row],[total]]+ventas[[#This Row],[iva]]</f>
        <v>54450</v>
      </c>
    </row>
    <row r="15" spans="1:12" x14ac:dyDescent="0.25">
      <c r="B15" t="s">
        <v>76</v>
      </c>
      <c r="C15">
        <v>5</v>
      </c>
      <c r="D15">
        <v>1</v>
      </c>
      <c r="E15">
        <v>20</v>
      </c>
      <c r="F15" s="15">
        <v>2000</v>
      </c>
      <c r="G15" s="16">
        <f>ventas[[#This Row],[cant]]*ventas[[#This Row],[precio]]</f>
        <v>40000</v>
      </c>
      <c r="H15" s="16">
        <f>ventas[[#This Row],[total]]*ventas_iva</f>
        <v>8400</v>
      </c>
      <c r="I15" s="16">
        <f>ventas[[#This Row],[total]]+ventas[[#This Row],[iva]]</f>
        <v>48400</v>
      </c>
    </row>
    <row r="16" spans="1:12" x14ac:dyDescent="0.25">
      <c r="B16" t="s">
        <v>77</v>
      </c>
      <c r="C16">
        <v>1</v>
      </c>
      <c r="D16">
        <v>1</v>
      </c>
      <c r="E16">
        <v>10</v>
      </c>
      <c r="F16" s="15">
        <v>2000</v>
      </c>
      <c r="G16" s="16">
        <f>ventas[[#This Row],[cant]]*ventas[[#This Row],[precio]]</f>
        <v>20000</v>
      </c>
      <c r="H16" s="16">
        <f>ventas[[#This Row],[total]]*ventas_iva</f>
        <v>4200</v>
      </c>
      <c r="I16" s="16">
        <f>ventas[[#This Row],[total]]+ventas[[#This Row],[iva]]</f>
        <v>24200</v>
      </c>
    </row>
    <row r="17" spans="2:9" x14ac:dyDescent="0.25">
      <c r="B17" t="s">
        <v>81</v>
      </c>
      <c r="C17">
        <v>1</v>
      </c>
      <c r="D17">
        <v>5</v>
      </c>
      <c r="E17">
        <v>20</v>
      </c>
      <c r="F17" s="15">
        <v>2000</v>
      </c>
      <c r="G17" s="16">
        <f>ventas[[#This Row],[cant]]*ventas[[#This Row],[precio]]</f>
        <v>40000</v>
      </c>
      <c r="H17" s="16">
        <f>ventas[[#This Row],[total]]*ventas_iva</f>
        <v>8400</v>
      </c>
      <c r="I17" s="16">
        <f>ventas[[#This Row],[total]]+ventas[[#This Row],[iva]]</f>
        <v>48400</v>
      </c>
    </row>
    <row r="18" spans="2:9" x14ac:dyDescent="0.25">
      <c r="B18" t="s">
        <v>83</v>
      </c>
      <c r="C18">
        <v>4</v>
      </c>
      <c r="D18">
        <v>1</v>
      </c>
      <c r="E18">
        <v>35</v>
      </c>
      <c r="F18" s="15">
        <v>2000</v>
      </c>
      <c r="G18" s="16">
        <f>ventas[[#This Row],[cant]]*ventas[[#This Row],[precio]]</f>
        <v>70000</v>
      </c>
      <c r="H18" s="16">
        <f>ventas[[#This Row],[total]]*ventas_iva</f>
        <v>14700</v>
      </c>
      <c r="I18" s="16">
        <f>ventas[[#This Row],[total]]+ventas[[#This Row],[iva]]</f>
        <v>84700</v>
      </c>
    </row>
    <row r="19" spans="2:9" x14ac:dyDescent="0.25">
      <c r="B19" t="s">
        <v>85</v>
      </c>
      <c r="C19">
        <v>3</v>
      </c>
      <c r="D19">
        <v>2</v>
      </c>
      <c r="E19">
        <v>20</v>
      </c>
      <c r="F19" s="15">
        <v>1500</v>
      </c>
      <c r="G19" s="16">
        <f>ventas[[#This Row],[cant]]*ventas[[#This Row],[precio]]</f>
        <v>30000</v>
      </c>
      <c r="H19" s="16">
        <f>ventas[[#This Row],[total]]*ventas_iva</f>
        <v>6300</v>
      </c>
      <c r="I19" s="16">
        <f>ventas[[#This Row],[total]]+ventas[[#This Row],[iva]]</f>
        <v>36300</v>
      </c>
    </row>
    <row r="20" spans="2:9" x14ac:dyDescent="0.25">
      <c r="B20" t="s">
        <v>86</v>
      </c>
      <c r="C20">
        <v>3</v>
      </c>
      <c r="D20">
        <v>2</v>
      </c>
      <c r="E20">
        <v>25</v>
      </c>
      <c r="F20" s="15">
        <v>1500</v>
      </c>
      <c r="G20" s="16">
        <f>ventas[[#This Row],[cant]]*ventas[[#This Row],[precio]]</f>
        <v>37500</v>
      </c>
      <c r="H20" s="16">
        <f>ventas[[#This Row],[total]]*ventas_iva</f>
        <v>7875</v>
      </c>
      <c r="I20" s="16">
        <f>ventas[[#This Row],[total]]+ventas[[#This Row],[iva]]</f>
        <v>45375</v>
      </c>
    </row>
    <row r="21" spans="2:9" x14ac:dyDescent="0.25">
      <c r="B21" t="s">
        <v>84</v>
      </c>
      <c r="C21">
        <v>2</v>
      </c>
      <c r="D21">
        <v>4</v>
      </c>
      <c r="E21">
        <v>15</v>
      </c>
      <c r="F21" s="15">
        <v>2500</v>
      </c>
      <c r="G21" s="16">
        <f>ventas[[#This Row],[cant]]*ventas[[#This Row],[precio]]</f>
        <v>37500</v>
      </c>
      <c r="H21" s="16">
        <f>ventas[[#This Row],[total]]*ventas_iva</f>
        <v>7875</v>
      </c>
      <c r="I21" s="16">
        <f>ventas[[#This Row],[total]]+ventas[[#This Row],[iva]]</f>
        <v>45375</v>
      </c>
    </row>
    <row r="22" spans="2:9" x14ac:dyDescent="0.25">
      <c r="G22" s="16"/>
      <c r="H22" s="16"/>
      <c r="I22" s="16"/>
    </row>
  </sheetData>
  <phoneticPr fontId="7" type="noConversion"/>
  <hyperlinks>
    <hyperlink ref="A1" location="menu!A1" display="volver" xr:uid="{9C4DC1BB-67D9-46F5-BFCA-0A1FC377567D}"/>
  </hyperlink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2A1D5-8AB9-4045-A153-9DE89B6E50D5}">
  <dimension ref="A1"/>
  <sheetViews>
    <sheetView zoomScale="130" zoomScaleNormal="130" workbookViewId="0">
      <pane ySplit="1" topLeftCell="A2" activePane="bottomLeft" state="frozen"/>
      <selection pane="bottomLeft" activeCell="B9" sqref="B9"/>
    </sheetView>
  </sheetViews>
  <sheetFormatPr baseColWidth="10" defaultRowHeight="15" x14ac:dyDescent="0.25"/>
  <sheetData>
    <row r="1" spans="1:1" x14ac:dyDescent="0.25">
      <c r="A1" s="3" t="s">
        <v>2</v>
      </c>
    </row>
  </sheetData>
  <hyperlinks>
    <hyperlink ref="A1" location="menu!A1" display="volver" xr:uid="{D750CC5E-44B5-4DA3-B4D7-DC19CA1C266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menu</vt:lpstr>
      <vt:lpstr>empleados</vt:lpstr>
      <vt:lpstr>asistencia</vt:lpstr>
      <vt:lpstr>productos</vt:lpstr>
      <vt:lpstr>ventas</vt:lpstr>
      <vt:lpstr>estadisticas</vt:lpstr>
      <vt:lpstr>ahora</vt:lpstr>
      <vt:lpstr>ventas_iva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2022-12-14T16:07:31Z</dcterms:created>
  <dcterms:modified xsi:type="dcterms:W3CDTF">2022-12-21T16:46:17Z</dcterms:modified>
</cp:coreProperties>
</file>