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8_{7E3A5BCF-87C8-446C-A68C-F527C6A28AC5}" xr6:coauthVersionLast="47" xr6:coauthVersionMax="47" xr10:uidLastSave="{00000000-0000-0000-0000-000000000000}"/>
  <bookViews>
    <workbookView xWindow="-120" yWindow="-120" windowWidth="20730" windowHeight="11040" activeTab="2" xr2:uid="{141573A4-CDA2-4761-B364-CE062A8F3AE5}"/>
  </bookViews>
  <sheets>
    <sheet name="intro" sheetId="1" r:id="rId1"/>
    <sheet name="listas" sheetId="6" r:id="rId2"/>
    <sheet name="asist." sheetId="5" r:id="rId3"/>
    <sheet name="operadores" sheetId="3" r:id="rId4"/>
    <sheet name="ventas" sheetId="4" r:id="rId5"/>
  </sheets>
  <externalReferences>
    <externalReference r:id="rId6"/>
  </externalReferences>
  <definedNames>
    <definedName name="iva_ventas">ventas!$L$2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2" i="5"/>
  <c r="G19" i="4"/>
  <c r="H19" i="4" s="1"/>
  <c r="G18" i="4"/>
  <c r="H18" i="4" s="1"/>
  <c r="B6" i="4"/>
  <c r="B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I19" i="4" l="1"/>
  <c r="I18" i="4"/>
  <c r="B3" i="4"/>
  <c r="B5" i="4"/>
  <c r="H16" i="4"/>
  <c r="I16" i="4" s="1"/>
  <c r="H12" i="4"/>
  <c r="I12" i="4" s="1"/>
  <c r="H8" i="4"/>
  <c r="I8" i="4" s="1"/>
  <c r="H4" i="4"/>
  <c r="I4" i="4" s="1"/>
  <c r="H15" i="4"/>
  <c r="I15" i="4" s="1"/>
  <c r="H11" i="4"/>
  <c r="I11" i="4" s="1"/>
  <c r="H7" i="4"/>
  <c r="I7" i="4" s="1"/>
  <c r="H3" i="4"/>
  <c r="I3" i="4" s="1"/>
  <c r="H14" i="4"/>
  <c r="I14" i="4" s="1"/>
  <c r="H10" i="4"/>
  <c r="I10" i="4" s="1"/>
  <c r="H6" i="4"/>
  <c r="I6" i="4" s="1"/>
  <c r="H2" i="4"/>
  <c r="I2" i="4" s="1"/>
  <c r="B4" i="4"/>
  <c r="H17" i="4"/>
  <c r="I17" i="4" s="1"/>
  <c r="H13" i="4"/>
  <c r="I13" i="4" s="1"/>
  <c r="H9" i="4"/>
  <c r="I9" i="4" s="1"/>
  <c r="H5" i="4"/>
  <c r="I5" i="4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<sst xmlns="http://schemas.openxmlformats.org/spreadsheetml/2006/main" count="155" uniqueCount="139">
  <si>
    <t>apellido</t>
  </si>
  <si>
    <t>nombre</t>
  </si>
  <si>
    <t>edad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</si>
  <si>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</si>
  <si>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</si>
  <si>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</si>
  <si>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</si>
  <si>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</si>
  <si>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</si>
  <si>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</si>
  <si>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</si>
  <si>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</si>
  <si>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</si>
  <si>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</si>
  <si>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</si>
  <si>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</si>
  <si>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</si>
  <si>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</si>
  <si>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</si>
  <si>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</si>
  <si>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</si>
  <si>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</si>
  <si>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</si>
  <si>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</si>
  <si>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</si>
  <si>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</si>
  <si>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</si>
  <si>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</si>
  <si>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</si>
  <si>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</si>
  <si>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</si>
  <si>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</si>
  <si>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</si>
  <si>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</si>
  <si>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</si>
  <si>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</si>
  <si>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</si>
  <si>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</si>
  <si>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</si>
  <si>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</si>
  <si>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</si>
  <si>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</si>
  <si>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</si>
  <si>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</si>
  <si>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</si>
  <si>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</si>
  <si>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</si>
  <si>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</si>
  <si>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</si>
  <si>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</si>
  <si>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</si>
  <si>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</si>
  <si>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</si>
  <si>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</si>
  <si>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</si>
  <si>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</si>
  <si>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</si>
  <si>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</si>
  <si>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</si>
  <si>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</si>
  <si>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</si>
  <si>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</si>
  <si>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</si>
  <si>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</si>
  <si>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</si>
  <si>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</si>
  <si>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</si>
  <si>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</si>
  <si>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</si>
  <si>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</si>
  <si>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</si>
  <si>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</si>
  <si>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</si>
  <si>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</si>
  <si>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</si>
  <si>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</si>
  <si>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</si>
  <si>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</si>
  <si>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</si>
  <si>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</si>
  <si>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</si>
  <si>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</si>
  <si>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</si>
  <si>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</si>
  <si>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</si>
  <si>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</si>
  <si>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</si>
  <si>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</si>
  <si>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</si>
  <si>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</si>
  <si>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</si>
  <si>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</si>
  <si>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</si>
  <si>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</si>
  <si>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</si>
  <si>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</si>
  <si>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</si>
  <si>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</si>
  <si>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</si>
  <si>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</si>
  <si>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</si>
  <si>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</si>
  <si>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</si>
  <si>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</si>
  <si>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</si>
  <si>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</si>
  <si>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</si>
  <si>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</si>
  <si>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</si>
  <si>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</si>
  <si>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</si>
  <si>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</si>
  <si>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</si>
  <si>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numeros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</si>
  <si>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</si>
  <si>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</si>
  <si>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</si>
  <si>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</si>
  <si>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</si>
  <si>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</si>
  <si>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</si>
  <si>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</si>
  <si>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</si>
  <si>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</si>
  <si>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</si>
  <si>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</si>
  <si>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</si>
  <si>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</si>
  <si>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</si>
  <si>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</si>
  <si>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</si>
  <si>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</si>
  <si>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</si>
  <si>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</si>
  <si>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</si>
  <si>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</si>
  <si>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Presentismo</t>
  </si>
  <si>
    <t>asistencias</t>
  </si>
  <si>
    <t>inasistencias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</si>
</sst>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87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14" fontId="0" fillId="0" borderId="0" xfId="0" applyNumberFormat="1"/>
    <xf numFmtId="44" fontId="0" fillId="3" borderId="6" xfId="0" applyNumberFormat="1" applyFont="1" applyFill="1" applyBorder="1" applyAlignment="1">
      <alignment horizontal="left" indent="1"/>
    </xf>
    <xf numFmtId="44" fontId="0" fillId="3" borderId="0" xfId="0" applyNumberFormat="1" applyFont="1" applyFill="1" applyBorder="1" applyAlignment="1">
      <alignment horizontal="left" indent="1"/>
    </xf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14" fontId="0" fillId="0" borderId="0" xfId="0" applyNumberFormat="1" applyAlignment="1">
      <alignment textRotation="90"/>
    </xf>
  </cellXfs>
  <cellStyles count="4">
    <cellStyle name="20% - Énfasis1" xfId="3" builtinId="30"/>
    <cellStyle name="Millares" xfId="1" builtinId="3"/>
    <cellStyle name="Moneda" xfId="2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179520</xdr:colOff>
      <xdr:row>0</xdr:row>
      <xdr:rowOff>-7193</xdr:rowOff>
    </xdr:from>
    <xdr:to>
      <xdr:col>9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150EE-196F-4E3B-984E-194751FC9728}" name="empleados" displayName="empleados" ref="J6:J7" insertRow="1" insertRowShift="1" totalsRowShown="0" headerRowDxfId="0" dataDxfId="1" tableBorderDxfId="3">
  <autoFilter ref="J6:J7" xr:uid="{EA1150EE-196F-4E3B-984E-194751FC9728}"/>
  <tableColumns count="1">
    <tableColumn id="1" xr3:uid="{A1BA6DD3-67CB-4A2B-AB21-8071CBEB8DD0}" name="hor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D1:J19" totalsRowShown="0" headerRowDxfId="7" dataDxfId="8" headerRowCellStyle="Moneda" dataCellStyle="Moneda">
  <autoFilter ref="D1:J19" xr:uid="{68D78FFC-D445-4B32-A094-B9AA947FC8E6}"/>
  <tableColumns count="7">
    <tableColumn id="1" xr3:uid="{3AC5DBD6-A04E-4E7D-B94E-AE2A136DF070}" name="codigo"/>
    <tableColumn id="2" xr3:uid="{274BE5D4-57A6-4F62-AF29-6B2030F1B528}" name="cant"/>
    <tableColumn id="3" xr3:uid="{0F9DC028-3A53-4886-8D0D-ED861C2A3CEB}" name="precio" dataDxfId="10" dataCellStyle="Moneda"/>
    <tableColumn id="4" xr3:uid="{48AEC4E8-96DE-4725-B4D9-EBB0B8B700CF}" name="total" dataDxfId="6" dataCellStyle="Moneda">
      <calculatedColumnFormula>ventas[[#This Row],[cant]]*ventas[[#This Row],[precio]]</calculatedColumnFormula>
    </tableColumn>
    <tableColumn id="5" xr3:uid="{83C20BB9-A623-4746-82D5-84E408BD5E76}" name="iva" dataDxfId="5" dataCellStyle="Moneda">
      <calculatedColumnFormula>ventas[[#This Row],[total]]*iva_ventas</calculatedColumnFormula>
    </tableColumn>
    <tableColumn id="6" xr3:uid="{9587F797-1F6A-4699-95ED-8F390E0DAC4F}" name="precio+iva" dataDxfId="4" dataCellStyle="Moneda">
      <calculatedColumnFormula>ventas[[#This Row],[total]]+ventas[[#This Row],[iva]]</calculatedColumnFormula>
    </tableColumn>
    <tableColumn id="7" xr3:uid="{710A6C7B-EF76-4F87-B111-6E49C18F5053}" name="fecha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L27"/>
  <sheetViews>
    <sheetView zoomScale="130" zoomScaleNormal="130" workbookViewId="0">
      <pane ySplit="1" topLeftCell="A2" activePane="bottomLeft" state="frozen"/>
      <selection pane="bottomLeft" sqref="A1:G6"/>
    </sheetView>
  </sheetViews>
  <sheetFormatPr baseColWidth="10" defaultRowHeight="15" x14ac:dyDescent="0.25"/>
  <cols>
    <col min="1" max="1" width="5.5703125" style="18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7" style="18" bestFit="1" customWidth="1"/>
    <col min="6" max="6" width="11.85546875" style="19" bestFit="1" customWidth="1"/>
    <col min="7" max="7" width="15.28515625" style="18" bestFit="1" customWidth="1"/>
    <col min="8" max="8" width="13.28515625" style="20" bestFit="1" customWidth="1"/>
    <col min="9" max="9" width="4" customWidth="1"/>
    <col min="10" max="10" width="13.28515625" bestFit="1" customWidth="1"/>
    <col min="11" max="11" width="24.42578125" bestFit="1" customWidth="1"/>
    <col min="12" max="12" width="15.140625" style="1" bestFit="1" customWidth="1"/>
  </cols>
  <sheetData>
    <row r="1" spans="1:12" ht="15.75" x14ac:dyDescent="0.25">
      <c r="A1" s="33" t="s">
        <v>29</v>
      </c>
      <c r="B1" s="34" t="s">
        <v>0</v>
      </c>
      <c r="C1" s="34" t="s">
        <v>1</v>
      </c>
      <c r="D1" s="34" t="s">
        <v>55</v>
      </c>
      <c r="E1" s="34" t="s">
        <v>2</v>
      </c>
      <c r="F1" s="35" t="s">
        <v>38</v>
      </c>
      <c r="G1" s="34" t="s">
        <v>3</v>
      </c>
      <c r="H1" s="36" t="s">
        <v>4</v>
      </c>
      <c r="J1" s="3" t="s">
        <v>12</v>
      </c>
      <c r="K1" s="4" t="s">
        <v>21</v>
      </c>
    </row>
    <row r="2" spans="1:12" x14ac:dyDescent="0.25">
      <c r="A2" s="37">
        <v>1</v>
      </c>
      <c r="B2" s="38" t="s">
        <v>9</v>
      </c>
      <c r="C2" s="38" t="s">
        <v>48</v>
      </c>
      <c r="D2" s="38" t="s">
        <v>56</v>
      </c>
      <c r="E2" s="38">
        <v>31</v>
      </c>
      <c r="F2" s="39">
        <v>33346</v>
      </c>
      <c r="G2" s="38" t="s">
        <v>5</v>
      </c>
      <c r="H2" s="40" t="s">
        <v>6</v>
      </c>
      <c r="J2" s="5" t="s">
        <v>13</v>
      </c>
      <c r="K2" s="6" t="s">
        <v>22</v>
      </c>
    </row>
    <row r="3" spans="1:12" x14ac:dyDescent="0.25">
      <c r="A3" s="41">
        <v>2</v>
      </c>
      <c r="B3" s="42" t="s">
        <v>10</v>
      </c>
      <c r="C3" s="42" t="s">
        <v>11</v>
      </c>
      <c r="D3" s="42" t="s">
        <v>57</v>
      </c>
      <c r="E3" s="42">
        <v>25</v>
      </c>
      <c r="F3" s="43">
        <v>35632</v>
      </c>
      <c r="G3" s="42" t="s">
        <v>7</v>
      </c>
      <c r="H3" s="44" t="s">
        <v>8</v>
      </c>
      <c r="J3" s="7" t="s">
        <v>14</v>
      </c>
      <c r="K3" s="8">
        <v>31</v>
      </c>
    </row>
    <row r="4" spans="1:12" x14ac:dyDescent="0.25">
      <c r="A4" s="37">
        <v>3</v>
      </c>
      <c r="B4" s="38" t="s">
        <v>25</v>
      </c>
      <c r="C4" s="38" t="s">
        <v>26</v>
      </c>
      <c r="D4" s="38" t="s">
        <v>58</v>
      </c>
      <c r="E4" s="38">
        <v>45</v>
      </c>
      <c r="F4" s="39">
        <v>32048</v>
      </c>
      <c r="G4" s="38" t="s">
        <v>27</v>
      </c>
      <c r="H4" s="40" t="s">
        <v>28</v>
      </c>
      <c r="J4" s="5" t="s">
        <v>15</v>
      </c>
      <c r="K4" s="9">
        <v>33346</v>
      </c>
    </row>
    <row r="5" spans="1:12" x14ac:dyDescent="0.25">
      <c r="A5" s="41">
        <v>4</v>
      </c>
      <c r="B5" s="42" t="s">
        <v>30</v>
      </c>
      <c r="C5" s="42" t="s">
        <v>32</v>
      </c>
      <c r="D5" s="42" t="s">
        <v>59</v>
      </c>
      <c r="E5" s="42">
        <v>33</v>
      </c>
      <c r="F5" s="43">
        <v>32745</v>
      </c>
      <c r="G5" s="42" t="s">
        <v>33</v>
      </c>
      <c r="H5" s="44" t="s">
        <v>34</v>
      </c>
      <c r="J5" s="7" t="s">
        <v>24</v>
      </c>
      <c r="K5" s="10">
        <v>33346</v>
      </c>
    </row>
    <row r="6" spans="1:12" x14ac:dyDescent="0.25">
      <c r="A6" s="45">
        <v>5</v>
      </c>
      <c r="B6" s="46" t="s">
        <v>31</v>
      </c>
      <c r="C6" s="46" t="s">
        <v>35</v>
      </c>
      <c r="D6" s="46" t="s">
        <v>60</v>
      </c>
      <c r="E6" s="46">
        <v>28</v>
      </c>
      <c r="F6" s="47">
        <v>34169</v>
      </c>
      <c r="G6" s="46" t="s">
        <v>36</v>
      </c>
      <c r="H6" s="48" t="s">
        <v>37</v>
      </c>
      <c r="J6" s="83" t="s">
        <v>16</v>
      </c>
      <c r="K6" s="11">
        <v>0.3263888888888889</v>
      </c>
    </row>
    <row r="7" spans="1:12" x14ac:dyDescent="0.25">
      <c r="J7" s="82"/>
      <c r="K7" s="12">
        <v>65000</v>
      </c>
    </row>
    <row r="8" spans="1:12" x14ac:dyDescent="0.25">
      <c r="F8" s="18"/>
      <c r="H8" s="18"/>
      <c r="J8" s="84" t="s">
        <v>17</v>
      </c>
      <c r="K8" s="13">
        <v>120000</v>
      </c>
    </row>
    <row r="9" spans="1:12" x14ac:dyDescent="0.25">
      <c r="F9" s="18"/>
      <c r="H9" s="18"/>
      <c r="J9" s="5" t="s">
        <v>18</v>
      </c>
      <c r="K9" s="14">
        <v>0.25</v>
      </c>
    </row>
    <row r="10" spans="1:12" x14ac:dyDescent="0.25">
      <c r="F10" s="18"/>
      <c r="H10" s="18"/>
      <c r="J10" s="7" t="s">
        <v>19</v>
      </c>
      <c r="K10" s="15">
        <v>0.25</v>
      </c>
    </row>
    <row r="11" spans="1:12" x14ac:dyDescent="0.25">
      <c r="F11" s="18"/>
      <c r="H11" s="18"/>
      <c r="J11" s="5" t="s">
        <v>20</v>
      </c>
      <c r="K11" s="17">
        <v>4294967296</v>
      </c>
    </row>
    <row r="12" spans="1:12" x14ac:dyDescent="0.25">
      <c r="F12" s="18"/>
      <c r="H12" s="18"/>
      <c r="J12" s="16" t="s">
        <v>23</v>
      </c>
      <c r="K12" s="2"/>
    </row>
    <row r="13" spans="1:12" x14ac:dyDescent="0.25">
      <c r="K13" s="24" t="s">
        <v>42</v>
      </c>
      <c r="L13" s="25" t="s">
        <v>39</v>
      </c>
    </row>
    <row r="14" spans="1:12" x14ac:dyDescent="0.25">
      <c r="J14" s="23" t="s">
        <v>53</v>
      </c>
      <c r="K14" s="27" t="s">
        <v>43</v>
      </c>
      <c r="L14" s="28" t="s">
        <v>45</v>
      </c>
    </row>
    <row r="15" spans="1:12" x14ac:dyDescent="0.25">
      <c r="J15" s="26" t="s">
        <v>40</v>
      </c>
      <c r="K15" s="30" t="s">
        <v>44</v>
      </c>
      <c r="L15" s="31" t="s">
        <v>46</v>
      </c>
    </row>
    <row r="16" spans="1:12" x14ac:dyDescent="0.25">
      <c r="J16" s="29" t="s">
        <v>41</v>
      </c>
      <c r="K16" s="27" t="s">
        <v>51</v>
      </c>
      <c r="L16" s="28" t="s">
        <v>49</v>
      </c>
    </row>
    <row r="17" spans="10:12" x14ac:dyDescent="0.25">
      <c r="J17" s="26" t="s">
        <v>50</v>
      </c>
      <c r="K17" s="22" t="s">
        <v>52</v>
      </c>
      <c r="L17" s="32" t="s">
        <v>47</v>
      </c>
    </row>
    <row r="18" spans="10:12" x14ac:dyDescent="0.25">
      <c r="J18" s="21" t="s">
        <v>54</v>
      </c>
    </row>
    <row r="19" spans="10:12" x14ac:dyDescent="0.25">
      <c r="K19" t="s">
        <v>62</v>
      </c>
    </row>
    <row r="20" spans="10:12" x14ac:dyDescent="0.25">
      <c r="J20" t="s">
        <v>61</v>
      </c>
      <c r="K20" t="s">
        <v>66</v>
      </c>
    </row>
    <row r="21" spans="10:12" x14ac:dyDescent="0.25">
      <c r="J21" t="s">
        <v>65</v>
      </c>
      <c r="K21" t="s">
        <v>67</v>
      </c>
    </row>
    <row r="22" spans="10:12" x14ac:dyDescent="0.25">
      <c r="J22" t="s">
        <v>64</v>
      </c>
      <c r="K22" t="s">
        <v>70</v>
      </c>
    </row>
    <row r="23" spans="10:12" x14ac:dyDescent="0.25">
      <c r="J23" t="s">
        <v>63</v>
      </c>
      <c r="K23" t="s">
        <v>69</v>
      </c>
    </row>
    <row r="24" spans="10:12" x14ac:dyDescent="0.25">
      <c r="J24" t="s">
        <v>68</v>
      </c>
      <c r="K24" t="s">
        <v>74</v>
      </c>
    </row>
    <row r="25" spans="10:12" x14ac:dyDescent="0.25">
      <c r="J25" t="s">
        <v>71</v>
      </c>
      <c r="K25" t="s">
        <v>75</v>
      </c>
    </row>
    <row r="26" spans="10:12" x14ac:dyDescent="0.25">
      <c r="J26" t="s">
        <v>72</v>
      </c>
      <c r="K26" t="s">
        <v>76</v>
      </c>
    </row>
    <row r="27" spans="10:12" x14ac:dyDescent="0.25">
      <c r="J27" t="s">
        <v>73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D13"/>
  <sheetViews>
    <sheetView zoomScale="145" zoomScaleNormal="145" workbookViewId="0">
      <selection sqref="A1:D13"/>
    </sheetView>
  </sheetViews>
  <sheetFormatPr baseColWidth="10" defaultRowHeight="15" x14ac:dyDescent="0.25"/>
  <sheetData>
    <row r="1" spans="1:4" x14ac:dyDescent="0.25">
      <c r="A1" t="s">
        <v>113</v>
      </c>
      <c r="B1" t="s">
        <v>114</v>
      </c>
      <c r="C1" t="s">
        <v>115</v>
      </c>
      <c r="D1" t="s">
        <v>116</v>
      </c>
    </row>
    <row r="2" spans="1:4" x14ac:dyDescent="0.25">
      <c r="A2">
        <v>1</v>
      </c>
      <c r="B2" t="s">
        <v>117</v>
      </c>
      <c r="C2" t="s">
        <v>118</v>
      </c>
      <c r="D2" s="81">
        <v>44805</v>
      </c>
    </row>
    <row r="3" spans="1:4" x14ac:dyDescent="0.25">
      <c r="A3">
        <v>2</v>
      </c>
      <c r="B3" t="s">
        <v>119</v>
      </c>
      <c r="C3" t="s">
        <v>125</v>
      </c>
      <c r="D3" s="81">
        <v>44806</v>
      </c>
    </row>
    <row r="4" spans="1:4" x14ac:dyDescent="0.25">
      <c r="A4">
        <v>3</v>
      </c>
      <c r="B4" t="s">
        <v>120</v>
      </c>
      <c r="C4" t="s">
        <v>126</v>
      </c>
      <c r="D4" s="81">
        <v>44807</v>
      </c>
    </row>
    <row r="5" spans="1:4" x14ac:dyDescent="0.25">
      <c r="A5">
        <v>4</v>
      </c>
      <c r="B5" t="s">
        <v>121</v>
      </c>
      <c r="C5" t="s">
        <v>127</v>
      </c>
      <c r="D5" s="81">
        <v>44808</v>
      </c>
    </row>
    <row r="6" spans="1:4" x14ac:dyDescent="0.25">
      <c r="A6">
        <v>5</v>
      </c>
      <c r="B6" t="s">
        <v>122</v>
      </c>
      <c r="C6" t="s">
        <v>128</v>
      </c>
      <c r="D6" s="81">
        <v>44809</v>
      </c>
    </row>
    <row r="7" spans="1:4" x14ac:dyDescent="0.25">
      <c r="A7">
        <v>6</v>
      </c>
      <c r="B7" t="s">
        <v>123</v>
      </c>
      <c r="C7" t="s">
        <v>129</v>
      </c>
      <c r="D7" s="81">
        <v>44810</v>
      </c>
    </row>
    <row r="8" spans="1:4" x14ac:dyDescent="0.25">
      <c r="A8">
        <v>7</v>
      </c>
      <c r="B8" t="s">
        <v>124</v>
      </c>
      <c r="C8" t="s">
        <v>130</v>
      </c>
      <c r="D8" s="81">
        <v>44811</v>
      </c>
    </row>
    <row r="9" spans="1:4" x14ac:dyDescent="0.25">
      <c r="A9">
        <v>8</v>
      </c>
      <c r="B9" t="s">
        <v>117</v>
      </c>
      <c r="C9" t="s">
        <v>131</v>
      </c>
      <c r="D9" s="81">
        <v>44812</v>
      </c>
    </row>
    <row r="10" spans="1:4" x14ac:dyDescent="0.25">
      <c r="A10">
        <v>9</v>
      </c>
      <c r="B10" t="s">
        <v>119</v>
      </c>
      <c r="C10" t="s">
        <v>132</v>
      </c>
      <c r="D10" s="81">
        <v>44813</v>
      </c>
    </row>
    <row r="11" spans="1:4" x14ac:dyDescent="0.25">
      <c r="A11">
        <v>10</v>
      </c>
      <c r="B11" t="s">
        <v>120</v>
      </c>
      <c r="C11" t="s">
        <v>133</v>
      </c>
      <c r="D11" s="81">
        <v>44814</v>
      </c>
    </row>
    <row r="12" spans="1:4" x14ac:dyDescent="0.25">
      <c r="A12">
        <v>11</v>
      </c>
      <c r="B12" t="s">
        <v>121</v>
      </c>
      <c r="C12" t="s">
        <v>134</v>
      </c>
      <c r="D12" s="81">
        <v>44815</v>
      </c>
    </row>
    <row r="13" spans="1:4" x14ac:dyDescent="0.25">
      <c r="A13">
        <v>12</v>
      </c>
      <c r="B13" t="s">
        <v>122</v>
      </c>
      <c r="C13" t="s">
        <v>135</v>
      </c>
      <c r="D13" s="81">
        <v>44816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dimension ref="A1:AG6"/>
  <sheetViews>
    <sheetView tabSelected="1" zoomScale="160" zoomScaleNormal="160" workbookViewId="0">
      <selection activeCell="AI2" sqref="AI2"/>
    </sheetView>
  </sheetViews>
  <sheetFormatPr baseColWidth="10" defaultRowHeight="15" x14ac:dyDescent="0.25"/>
  <cols>
    <col min="2" max="31" width="3.7109375" style="85" bestFit="1" customWidth="1"/>
  </cols>
  <sheetData>
    <row r="1" spans="1:33" ht="51" x14ac:dyDescent="0.25">
      <c r="A1" t="s">
        <v>136</v>
      </c>
      <c r="B1" s="86">
        <v>44805</v>
      </c>
      <c r="C1" s="86">
        <v>44806</v>
      </c>
      <c r="D1" s="86">
        <v>44807</v>
      </c>
      <c r="E1" s="86">
        <v>44808</v>
      </c>
      <c r="F1" s="86">
        <v>44809</v>
      </c>
      <c r="G1" s="86">
        <v>44810</v>
      </c>
      <c r="H1" s="86">
        <v>44811</v>
      </c>
      <c r="I1" s="86">
        <v>44812</v>
      </c>
      <c r="J1" s="86">
        <v>44813</v>
      </c>
      <c r="K1" s="86">
        <v>44814</v>
      </c>
      <c r="L1" s="86">
        <v>44815</v>
      </c>
      <c r="M1" s="86">
        <v>44816</v>
      </c>
      <c r="N1" s="86">
        <v>44817</v>
      </c>
      <c r="O1" s="86">
        <v>44818</v>
      </c>
      <c r="P1" s="86">
        <v>44819</v>
      </c>
      <c r="Q1" s="86">
        <v>44820</v>
      </c>
      <c r="R1" s="86">
        <v>44821</v>
      </c>
      <c r="S1" s="86">
        <v>44822</v>
      </c>
      <c r="T1" s="86">
        <v>44823</v>
      </c>
      <c r="U1" s="86">
        <v>44824</v>
      </c>
      <c r="V1" s="86">
        <v>44825</v>
      </c>
      <c r="W1" s="86">
        <v>44826</v>
      </c>
      <c r="X1" s="86">
        <v>44827</v>
      </c>
      <c r="Y1" s="86">
        <v>44828</v>
      </c>
      <c r="Z1" s="86">
        <v>44829</v>
      </c>
      <c r="AA1" s="86">
        <v>44830</v>
      </c>
      <c r="AB1" s="86">
        <v>44831</v>
      </c>
      <c r="AC1" s="86">
        <v>44832</v>
      </c>
      <c r="AD1" s="86">
        <v>44833</v>
      </c>
      <c r="AE1" s="86">
        <v>44834</v>
      </c>
      <c r="AF1" t="s">
        <v>137</v>
      </c>
      <c r="AG1" t="s">
        <v>138</v>
      </c>
    </row>
    <row r="2" spans="1:33" x14ac:dyDescent="0.25">
      <c r="A2" t="str">
        <f>intro!B2</f>
        <v>Racedo</v>
      </c>
    </row>
    <row r="3" spans="1:33" x14ac:dyDescent="0.25">
      <c r="A3" t="str">
        <f>intro!B3</f>
        <v>Perez</v>
      </c>
    </row>
    <row r="4" spans="1:33" x14ac:dyDescent="0.25">
      <c r="A4" t="str">
        <f>intro!B4</f>
        <v>Gomez</v>
      </c>
    </row>
    <row r="5" spans="1:33" x14ac:dyDescent="0.25">
      <c r="A5" t="str">
        <f>intro!B5</f>
        <v>Fernandez</v>
      </c>
    </row>
    <row r="6" spans="1:33" x14ac:dyDescent="0.25">
      <c r="A6" t="str">
        <f>intro!B6</f>
        <v>Lopez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K4" sqref="K4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19.85546875" customWidth="1"/>
    <col min="14" max="17" width="9.7109375" customWidth="1"/>
  </cols>
  <sheetData>
    <row r="1" spans="1:17" ht="60.75" customHeight="1" x14ac:dyDescent="0.25">
      <c r="A1" s="55" t="s">
        <v>77</v>
      </c>
      <c r="B1" s="69" t="s">
        <v>96</v>
      </c>
      <c r="C1" s="69"/>
      <c r="D1" s="69"/>
      <c r="E1" s="69"/>
      <c r="F1" s="49"/>
      <c r="G1" s="55" t="s">
        <v>78</v>
      </c>
      <c r="H1" s="69" t="s">
        <v>87</v>
      </c>
      <c r="I1" s="69"/>
      <c r="J1" s="69"/>
      <c r="K1" s="69"/>
      <c r="M1" s="55" t="s">
        <v>97</v>
      </c>
      <c r="N1" s="74" t="s">
        <v>101</v>
      </c>
      <c r="O1" s="74"/>
      <c r="P1" s="74"/>
      <c r="Q1" s="74"/>
    </row>
    <row r="2" spans="1:17" x14ac:dyDescent="0.25">
      <c r="A2" s="23" t="s">
        <v>79</v>
      </c>
      <c r="B2" s="24" t="s">
        <v>80</v>
      </c>
      <c r="C2" s="24" t="s">
        <v>81</v>
      </c>
      <c r="D2" s="24" t="s">
        <v>88</v>
      </c>
      <c r="E2" s="51" t="s">
        <v>82</v>
      </c>
      <c r="G2" s="23" t="s">
        <v>79</v>
      </c>
      <c r="H2" s="24" t="s">
        <v>80</v>
      </c>
      <c r="I2" s="24" t="s">
        <v>81</v>
      </c>
      <c r="J2" s="24" t="s">
        <v>88</v>
      </c>
      <c r="K2" s="51" t="s">
        <v>82</v>
      </c>
      <c r="M2" s="23" t="s">
        <v>98</v>
      </c>
      <c r="N2" s="70" t="s">
        <v>95</v>
      </c>
      <c r="O2" s="70"/>
      <c r="P2" s="70"/>
      <c r="Q2" s="71"/>
    </row>
    <row r="3" spans="1:17" x14ac:dyDescent="0.25">
      <c r="A3" s="26" t="s">
        <v>83</v>
      </c>
      <c r="B3" s="52">
        <v>8</v>
      </c>
      <c r="C3" s="52">
        <v>8</v>
      </c>
      <c r="D3" s="52">
        <v>12</v>
      </c>
      <c r="E3" s="6">
        <f>B3+C3+D3</f>
        <v>28</v>
      </c>
      <c r="G3" s="26" t="s">
        <v>83</v>
      </c>
      <c r="H3" s="52">
        <v>8</v>
      </c>
      <c r="I3" s="52">
        <v>8</v>
      </c>
      <c r="J3" s="52">
        <v>12</v>
      </c>
      <c r="K3" s="6">
        <f>SUM(G3:J3)</f>
        <v>28</v>
      </c>
      <c r="M3" s="26" t="e">
        <f>$B3+$C3+D3+A3</f>
        <v>#VALUE!</v>
      </c>
      <c r="N3" s="72" t="s">
        <v>91</v>
      </c>
      <c r="O3" s="72"/>
      <c r="P3" s="72"/>
      <c r="Q3" s="73"/>
    </row>
    <row r="4" spans="1:17" x14ac:dyDescent="0.25">
      <c r="A4" s="29" t="s">
        <v>84</v>
      </c>
      <c r="B4" s="53">
        <v>53</v>
      </c>
      <c r="C4" s="53">
        <v>20</v>
      </c>
      <c r="D4" s="53">
        <v>14</v>
      </c>
      <c r="E4" s="54">
        <f>B4-C4-D4</f>
        <v>19</v>
      </c>
      <c r="G4" s="29" t="s">
        <v>90</v>
      </c>
      <c r="H4" s="53">
        <v>53</v>
      </c>
      <c r="I4" s="53">
        <v>20</v>
      </c>
      <c r="J4" s="53">
        <v>14</v>
      </c>
      <c r="K4" s="54">
        <f>AVERAGE(G4:J4)</f>
        <v>29</v>
      </c>
      <c r="M4" s="29" t="e" cm="1">
        <f t="array" ref="M4">$B4-$C4-D4-resta</f>
        <v>#NAME?</v>
      </c>
      <c r="N4" s="67" t="s">
        <v>92</v>
      </c>
      <c r="O4" s="67"/>
      <c r="P4" s="67"/>
      <c r="Q4" s="68"/>
    </row>
    <row r="5" spans="1:17" x14ac:dyDescent="0.25">
      <c r="A5" s="26" t="s">
        <v>85</v>
      </c>
      <c r="B5" s="52">
        <v>3</v>
      </c>
      <c r="C5" s="52">
        <v>8</v>
      </c>
      <c r="D5" s="52">
        <f>$B5*$C5</f>
        <v>24</v>
      </c>
      <c r="E5" s="6">
        <f>B5*C5*D5</f>
        <v>576</v>
      </c>
      <c r="G5" s="26" t="s">
        <v>85</v>
      </c>
      <c r="H5" s="52">
        <v>3</v>
      </c>
      <c r="I5" s="52">
        <v>8</v>
      </c>
      <c r="J5" s="52">
        <f>$B5*$C5</f>
        <v>24</v>
      </c>
      <c r="K5" s="6">
        <f>PRODUCT(H5:J5)</f>
        <v>576</v>
      </c>
      <c r="M5" s="26" t="e">
        <f>-D5*[1]pepe!A3</f>
        <v>#REF!</v>
      </c>
      <c r="N5" s="65" t="s">
        <v>94</v>
      </c>
      <c r="O5" s="65"/>
      <c r="P5" s="65"/>
      <c r="Q5" s="66"/>
    </row>
    <row r="6" spans="1:17" x14ac:dyDescent="0.25">
      <c r="A6" s="21" t="s">
        <v>86</v>
      </c>
      <c r="B6" s="22">
        <v>4</v>
      </c>
      <c r="C6" s="22">
        <v>8</v>
      </c>
      <c r="D6" s="22">
        <f>$B6/$C6</f>
        <v>0.5</v>
      </c>
      <c r="E6" s="50">
        <f>B6/C6/D6</f>
        <v>1</v>
      </c>
      <c r="G6" s="21" t="s">
        <v>89</v>
      </c>
      <c r="H6" s="22">
        <v>4</v>
      </c>
      <c r="I6" s="22">
        <v>8</v>
      </c>
      <c r="J6" s="22">
        <f>$B6/$C6</f>
        <v>0.5</v>
      </c>
      <c r="K6" s="50">
        <f>MOD(H6,I6)</f>
        <v>4</v>
      </c>
      <c r="M6" s="21" t="e">
        <f>$B6/$C6/D6/0</f>
        <v>#DIV/0!</v>
      </c>
      <c r="N6" s="67" t="s">
        <v>93</v>
      </c>
      <c r="O6" s="67"/>
      <c r="P6" s="67"/>
      <c r="Q6" s="68"/>
    </row>
    <row r="7" spans="1:17" x14ac:dyDescent="0.25">
      <c r="A7" s="26" t="s">
        <v>100</v>
      </c>
      <c r="B7" s="52">
        <v>2</v>
      </c>
      <c r="C7" s="52">
        <v>1</v>
      </c>
      <c r="D7" s="52">
        <v>2</v>
      </c>
      <c r="E7" s="6">
        <f>B7^C7^D7</f>
        <v>4</v>
      </c>
      <c r="G7" s="26" t="s">
        <v>100</v>
      </c>
      <c r="H7" s="52">
        <v>2</v>
      </c>
      <c r="I7" s="52">
        <v>1</v>
      </c>
      <c r="J7" s="52">
        <v>2</v>
      </c>
      <c r="K7" s="6">
        <f>POWER(H7,I7)</f>
        <v>2</v>
      </c>
      <c r="M7" s="26" t="e" cm="1" vm="1">
        <f t="array" aca="1" ref="M7" ca="1">A:A</f>
        <v>#VALUE!</v>
      </c>
      <c r="N7" s="65" t="s">
        <v>99</v>
      </c>
      <c r="O7" s="65"/>
      <c r="P7" s="65"/>
      <c r="Q7" s="66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L19"/>
  <sheetViews>
    <sheetView zoomScale="130" zoomScaleNormal="13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4" sqref="I4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3" customWidth="1"/>
    <col min="4" max="4" width="9.140625" bestFit="1" customWidth="1"/>
    <col min="5" max="5" width="7" bestFit="1" customWidth="1"/>
    <col min="6" max="6" width="11.5703125" style="57" bestFit="1" customWidth="1"/>
    <col min="7" max="7" width="12.7109375" style="57" bestFit="1" customWidth="1"/>
    <col min="8" max="8" width="11.5703125" style="57" bestFit="1" customWidth="1"/>
    <col min="9" max="9" width="13.85546875" style="57" bestFit="1" customWidth="1"/>
    <col min="10" max="10" width="9.140625" style="56" bestFit="1" customWidth="1"/>
    <col min="11" max="11" width="4.5703125" customWidth="1"/>
    <col min="12" max="12" width="5.5703125" bestFit="1" customWidth="1"/>
    <col min="13" max="13" width="5.28515625" customWidth="1"/>
    <col min="14" max="14" width="7.140625" bestFit="1" customWidth="1"/>
    <col min="15" max="15" width="13.7109375" bestFit="1" customWidth="1"/>
  </cols>
  <sheetData>
    <row r="1" spans="1:12" x14ac:dyDescent="0.25">
      <c r="A1" s="5" t="s">
        <v>104</v>
      </c>
      <c r="B1" s="61">
        <f>COUNT(ventas[codigo])</f>
        <v>18</v>
      </c>
      <c r="D1" t="s">
        <v>98</v>
      </c>
      <c r="E1" t="s">
        <v>103</v>
      </c>
      <c r="F1" s="57" t="s">
        <v>108</v>
      </c>
      <c r="G1" s="57" t="s">
        <v>82</v>
      </c>
      <c r="H1" s="57" t="s">
        <v>102</v>
      </c>
      <c r="I1" s="57" t="s">
        <v>109</v>
      </c>
      <c r="J1" s="56" t="s">
        <v>15</v>
      </c>
      <c r="L1" s="59" t="s">
        <v>105</v>
      </c>
    </row>
    <row r="2" spans="1:12" x14ac:dyDescent="0.25">
      <c r="A2" s="79" t="s">
        <v>112</v>
      </c>
      <c r="B2" s="62">
        <f>SUM(ventas[total])</f>
        <v>287500</v>
      </c>
      <c r="D2">
        <v>3</v>
      </c>
      <c r="E2">
        <v>5</v>
      </c>
      <c r="F2" s="57">
        <v>5600</v>
      </c>
      <c r="G2" s="57">
        <f>ventas[[#This Row],[cant]]*ventas[[#This Row],[precio]]</f>
        <v>28000</v>
      </c>
      <c r="H2" s="57">
        <f>ventas[[#This Row],[total]]*iva_ventas</f>
        <v>5880</v>
      </c>
      <c r="I2" s="57">
        <f>ventas[[#This Row],[total]]+ventas[[#This Row],[iva]]</f>
        <v>33880</v>
      </c>
      <c r="J2" s="56">
        <v>44824</v>
      </c>
      <c r="L2" s="60">
        <v>0.21</v>
      </c>
    </row>
    <row r="3" spans="1:12" x14ac:dyDescent="0.25">
      <c r="A3" s="5" t="s">
        <v>111</v>
      </c>
      <c r="B3" s="63">
        <f>MIN(ventas[total])</f>
        <v>3500</v>
      </c>
      <c r="D3">
        <v>5</v>
      </c>
      <c r="E3">
        <v>2</v>
      </c>
      <c r="F3" s="57">
        <v>8000</v>
      </c>
      <c r="G3" s="57">
        <f>ventas[[#This Row],[cant]]*ventas[[#This Row],[precio]]</f>
        <v>16000</v>
      </c>
      <c r="H3" s="57">
        <f>ventas[[#This Row],[total]]*iva_ventas</f>
        <v>3360</v>
      </c>
      <c r="I3" s="57">
        <f>ventas[[#This Row],[total]]+ventas[[#This Row],[iva]]</f>
        <v>19360</v>
      </c>
      <c r="J3" s="56">
        <v>44824</v>
      </c>
    </row>
    <row r="4" spans="1:12" x14ac:dyDescent="0.25">
      <c r="A4" s="75" t="s">
        <v>110</v>
      </c>
      <c r="B4" s="62">
        <f>MAX(ventas[total])</f>
        <v>36500</v>
      </c>
      <c r="D4">
        <v>10</v>
      </c>
      <c r="E4">
        <v>3</v>
      </c>
      <c r="F4" s="57">
        <v>7300</v>
      </c>
      <c r="G4" s="57">
        <f>ventas[[#This Row],[cant]]*ventas[[#This Row],[precio]]</f>
        <v>21900</v>
      </c>
      <c r="H4" s="57">
        <f>ventas[[#This Row],[total]]*iva_ventas</f>
        <v>4599</v>
      </c>
      <c r="I4" s="57">
        <f>ventas[[#This Row],[total]]+ventas[[#This Row],[iva]]</f>
        <v>26499</v>
      </c>
      <c r="J4" s="56">
        <v>44824</v>
      </c>
    </row>
    <row r="5" spans="1:12" x14ac:dyDescent="0.25">
      <c r="A5" s="76" t="s">
        <v>107</v>
      </c>
      <c r="B5" s="63">
        <f>AVERAGE(ventas[total])</f>
        <v>15972.222222222223</v>
      </c>
      <c r="D5">
        <v>20</v>
      </c>
      <c r="E5">
        <v>1</v>
      </c>
      <c r="F5" s="57">
        <v>3500</v>
      </c>
      <c r="G5" s="57">
        <f>ventas[[#This Row],[cant]]*ventas[[#This Row],[precio]]</f>
        <v>3500</v>
      </c>
      <c r="H5" s="57">
        <f>ventas[[#This Row],[total]]*iva_ventas</f>
        <v>735</v>
      </c>
      <c r="I5" s="57">
        <f>ventas[[#This Row],[total]]+ventas[[#This Row],[iva]]</f>
        <v>4235</v>
      </c>
      <c r="J5" s="56">
        <v>44825</v>
      </c>
    </row>
    <row r="6" spans="1:12" x14ac:dyDescent="0.25">
      <c r="A6" s="77" t="s">
        <v>106</v>
      </c>
      <c r="B6" s="64">
        <f>MODE(D:D)</f>
        <v>20</v>
      </c>
      <c r="D6">
        <v>3</v>
      </c>
      <c r="E6">
        <v>2</v>
      </c>
      <c r="F6" s="57">
        <v>5600</v>
      </c>
      <c r="G6" s="57">
        <f>ventas[[#This Row],[cant]]*ventas[[#This Row],[precio]]</f>
        <v>11200</v>
      </c>
      <c r="H6" s="57">
        <f>ventas[[#This Row],[total]]*iva_ventas</f>
        <v>2352</v>
      </c>
      <c r="I6" s="57">
        <f>ventas[[#This Row],[total]]+ventas[[#This Row],[iva]]</f>
        <v>13552</v>
      </c>
      <c r="J6" s="56">
        <v>44825</v>
      </c>
    </row>
    <row r="7" spans="1:12" x14ac:dyDescent="0.25">
      <c r="D7">
        <v>29</v>
      </c>
      <c r="E7">
        <v>3</v>
      </c>
      <c r="F7" s="57">
        <v>9400</v>
      </c>
      <c r="G7" s="57">
        <f>ventas[[#This Row],[cant]]*ventas[[#This Row],[precio]]</f>
        <v>28200</v>
      </c>
      <c r="H7" s="57">
        <f>ventas[[#This Row],[total]]*iva_ventas</f>
        <v>5922</v>
      </c>
      <c r="I7" s="57">
        <f>ventas[[#This Row],[total]]+ventas[[#This Row],[iva]]</f>
        <v>34122</v>
      </c>
      <c r="J7" s="56">
        <v>44826</v>
      </c>
    </row>
    <row r="8" spans="1:12" x14ac:dyDescent="0.25">
      <c r="A8" s="78"/>
      <c r="B8" s="78"/>
      <c r="D8">
        <v>44</v>
      </c>
      <c r="E8">
        <v>1</v>
      </c>
      <c r="F8" s="57">
        <v>8500</v>
      </c>
      <c r="G8" s="57">
        <f>ventas[[#This Row],[cant]]*ventas[[#This Row],[precio]]</f>
        <v>8500</v>
      </c>
      <c r="H8" s="57">
        <f>ventas[[#This Row],[total]]*iva_ventas</f>
        <v>1785</v>
      </c>
      <c r="I8" s="57">
        <f>ventas[[#This Row],[total]]+ventas[[#This Row],[iva]]</f>
        <v>10285</v>
      </c>
      <c r="J8" s="56">
        <v>44827</v>
      </c>
    </row>
    <row r="9" spans="1:12" x14ac:dyDescent="0.25">
      <c r="D9">
        <v>21</v>
      </c>
      <c r="E9">
        <v>3</v>
      </c>
      <c r="F9" s="57">
        <v>4500</v>
      </c>
      <c r="G9" s="57">
        <f>ventas[[#This Row],[cant]]*ventas[[#This Row],[precio]]</f>
        <v>13500</v>
      </c>
      <c r="H9" s="57">
        <f>ventas[[#This Row],[total]]*iva_ventas</f>
        <v>2835</v>
      </c>
      <c r="I9" s="57">
        <f>ventas[[#This Row],[total]]+ventas[[#This Row],[iva]]</f>
        <v>16335</v>
      </c>
      <c r="J9" s="56">
        <v>44827</v>
      </c>
    </row>
    <row r="10" spans="1:12" x14ac:dyDescent="0.25">
      <c r="D10">
        <v>33</v>
      </c>
      <c r="E10">
        <v>2</v>
      </c>
      <c r="F10" s="57">
        <v>7200</v>
      </c>
      <c r="G10" s="57">
        <f>ventas[[#This Row],[cant]]*ventas[[#This Row],[precio]]</f>
        <v>14400</v>
      </c>
      <c r="H10" s="57">
        <f>ventas[[#This Row],[total]]*iva_ventas</f>
        <v>3024</v>
      </c>
      <c r="I10" s="57">
        <f>ventas[[#This Row],[total]]+ventas[[#This Row],[iva]]</f>
        <v>17424</v>
      </c>
      <c r="J10" s="56">
        <v>44827</v>
      </c>
      <c r="L10" s="58"/>
    </row>
    <row r="11" spans="1:12" x14ac:dyDescent="0.25">
      <c r="D11">
        <v>20</v>
      </c>
      <c r="E11">
        <v>5</v>
      </c>
      <c r="F11" s="57">
        <v>3500</v>
      </c>
      <c r="G11" s="57">
        <f>ventas[[#This Row],[cant]]*ventas[[#This Row],[precio]]</f>
        <v>17500</v>
      </c>
      <c r="H11" s="57">
        <f>ventas[[#This Row],[total]]*iva_ventas</f>
        <v>3675</v>
      </c>
      <c r="I11" s="57">
        <f>ventas[[#This Row],[total]]+ventas[[#This Row],[iva]]</f>
        <v>21175</v>
      </c>
      <c r="J11" s="56">
        <v>44828</v>
      </c>
      <c r="L11" s="58"/>
    </row>
    <row r="12" spans="1:12" x14ac:dyDescent="0.25">
      <c r="D12">
        <v>11</v>
      </c>
      <c r="E12">
        <v>4</v>
      </c>
      <c r="F12" s="57">
        <v>4400</v>
      </c>
      <c r="G12" s="57">
        <f>ventas[[#This Row],[cant]]*ventas[[#This Row],[precio]]</f>
        <v>17600</v>
      </c>
      <c r="H12" s="57">
        <f>ventas[[#This Row],[total]]*iva_ventas</f>
        <v>3696</v>
      </c>
      <c r="I12" s="57">
        <f>ventas[[#This Row],[total]]+ventas[[#This Row],[iva]]</f>
        <v>21296</v>
      </c>
      <c r="J12" s="56">
        <v>44828</v>
      </c>
      <c r="L12" s="58"/>
    </row>
    <row r="13" spans="1:12" x14ac:dyDescent="0.25">
      <c r="D13">
        <v>20</v>
      </c>
      <c r="E13">
        <v>3</v>
      </c>
      <c r="F13" s="57">
        <v>3500</v>
      </c>
      <c r="G13" s="57">
        <f>ventas[[#This Row],[cant]]*ventas[[#This Row],[precio]]</f>
        <v>10500</v>
      </c>
      <c r="H13" s="57">
        <f>ventas[[#This Row],[total]]*iva_ventas</f>
        <v>2205</v>
      </c>
      <c r="I13" s="57">
        <f>ventas[[#This Row],[total]]+ventas[[#This Row],[iva]]</f>
        <v>12705</v>
      </c>
      <c r="J13" s="56">
        <v>44829</v>
      </c>
      <c r="L13" s="58"/>
    </row>
    <row r="14" spans="1:12" x14ac:dyDescent="0.25">
      <c r="D14">
        <v>10</v>
      </c>
      <c r="E14">
        <v>2</v>
      </c>
      <c r="F14" s="57">
        <v>7300</v>
      </c>
      <c r="G14" s="57">
        <f>ventas[[#This Row],[cant]]*ventas[[#This Row],[precio]]</f>
        <v>14600</v>
      </c>
      <c r="H14" s="57">
        <f>ventas[[#This Row],[total]]*iva_ventas</f>
        <v>3066</v>
      </c>
      <c r="I14" s="57">
        <f>ventas[[#This Row],[total]]+ventas[[#This Row],[iva]]</f>
        <v>17666</v>
      </c>
      <c r="J14" s="56">
        <v>44829</v>
      </c>
      <c r="L14" s="58"/>
    </row>
    <row r="15" spans="1:12" x14ac:dyDescent="0.25">
      <c r="D15">
        <v>40</v>
      </c>
      <c r="E15">
        <v>3</v>
      </c>
      <c r="F15" s="57">
        <v>6200</v>
      </c>
      <c r="G15" s="57">
        <f>ventas[[#This Row],[cant]]*ventas[[#This Row],[precio]]</f>
        <v>18600</v>
      </c>
      <c r="H15" s="57">
        <f>ventas[[#This Row],[total]]*iva_ventas</f>
        <v>3906</v>
      </c>
      <c r="I15" s="57">
        <f>ventas[[#This Row],[total]]+ventas[[#This Row],[iva]]</f>
        <v>22506</v>
      </c>
      <c r="J15" s="56">
        <v>44830</v>
      </c>
      <c r="L15" s="58"/>
    </row>
    <row r="16" spans="1:12" x14ac:dyDescent="0.25">
      <c r="D16">
        <v>20</v>
      </c>
      <c r="E16">
        <v>2</v>
      </c>
      <c r="F16" s="57">
        <v>3500</v>
      </c>
      <c r="G16" s="57">
        <f>ventas[[#This Row],[cant]]*ventas[[#This Row],[precio]]</f>
        <v>7000</v>
      </c>
      <c r="H16" s="57">
        <f>ventas[[#This Row],[total]]*iva_ventas</f>
        <v>1470</v>
      </c>
      <c r="I16" s="57">
        <f>ventas[[#This Row],[total]]+ventas[[#This Row],[iva]]</f>
        <v>8470</v>
      </c>
      <c r="J16" s="56">
        <v>44830</v>
      </c>
    </row>
    <row r="17" spans="4:10" x14ac:dyDescent="0.25">
      <c r="D17">
        <v>11</v>
      </c>
      <c r="E17">
        <v>2</v>
      </c>
      <c r="F17" s="57">
        <v>4400</v>
      </c>
      <c r="G17" s="57">
        <f>ventas[[#This Row],[cant]]*ventas[[#This Row],[precio]]</f>
        <v>8800</v>
      </c>
      <c r="H17" s="57">
        <f>ventas[[#This Row],[total]]*iva_ventas</f>
        <v>1848</v>
      </c>
      <c r="I17" s="57">
        <f>ventas[[#This Row],[total]]+ventas[[#This Row],[iva]]</f>
        <v>10648</v>
      </c>
      <c r="J17" s="56">
        <v>44830</v>
      </c>
    </row>
    <row r="18" spans="4:10" x14ac:dyDescent="0.25">
      <c r="D18">
        <v>10</v>
      </c>
      <c r="E18">
        <v>5</v>
      </c>
      <c r="F18" s="57">
        <v>7300</v>
      </c>
      <c r="G18" s="80">
        <f>ventas[[#This Row],[cant]]*ventas[[#This Row],[precio]]</f>
        <v>36500</v>
      </c>
      <c r="H18" s="80">
        <f>ventas[[#This Row],[total]]*iva_ventas</f>
        <v>7665</v>
      </c>
      <c r="I18" s="80">
        <f>ventas[[#This Row],[total]]+ventas[[#This Row],[iva]]</f>
        <v>44165</v>
      </c>
      <c r="J18" s="56">
        <v>44831</v>
      </c>
    </row>
    <row r="19" spans="4:10" x14ac:dyDescent="0.25">
      <c r="D19">
        <v>3</v>
      </c>
      <c r="E19">
        <v>2</v>
      </c>
      <c r="F19" s="57">
        <v>5600</v>
      </c>
      <c r="G19" s="80">
        <f>ventas[[#This Row],[cant]]*ventas[[#This Row],[precio]]</f>
        <v>11200</v>
      </c>
      <c r="H19" s="80">
        <f>ventas[[#This Row],[total]]*iva_ventas</f>
        <v>2352</v>
      </c>
      <c r="I19" s="80">
        <f>ventas[[#This Row],[total]]+ventas[[#This Row],[iva]]</f>
        <v>13552</v>
      </c>
      <c r="J19" s="56">
        <v>44806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intro</vt:lpstr>
      <vt:lpstr>listas</vt:lpstr>
      <vt:lpstr>asist.</vt:lpstr>
      <vt:lpstr>operadores</vt:lpstr>
      <vt:lpstr>ventas</vt:lpstr>
      <vt:lpstr>iva_ventas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2022-09-27T13:57:20Z</cp:lastPrinted>
  <dcterms:created xsi:type="dcterms:W3CDTF">2022-09-22T13:53:21Z</dcterms:created>
  <dcterms:modified xsi:type="dcterms:W3CDTF">2022-09-29T15:08:01Z</dcterms:modified>
</cp:coreProperties>
</file>