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Documentos\Uni\Ano_3\Semestre_1\P1\Eletronica_Geral\Eletronics\T_02\Lab_01\"/>
    </mc:Choice>
  </mc:AlternateContent>
  <xr:revisionPtr revIDLastSave="0" documentId="13_ncr:1_{B07F5D04-5F4A-463B-92BF-734AE5A68B4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4" sheetId="2" r:id="rId1"/>
    <sheet name="5" sheetId="1" r:id="rId2"/>
    <sheet name="6" sheetId="3" r:id="rId3"/>
    <sheet name="Folha1" sheetId="4" r:id="rId4"/>
  </sheets>
  <definedNames>
    <definedName name="_xlchart.v1.0" hidden="1">'5'!$B$6:$B$20</definedName>
    <definedName name="_xlchart.v1.1" hidden="1">'5'!$I$23:$I$37</definedName>
    <definedName name="_xlchart.v1.2" hidden="1">'5'!$I$6:$I$20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J6" i="1"/>
  <c r="K6" i="1"/>
  <c r="I6" i="1"/>
  <c r="J7" i="1"/>
  <c r="I7" i="1"/>
  <c r="J20" i="1"/>
  <c r="I20" i="1"/>
  <c r="G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56" i="1"/>
  <c r="G56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39" i="1"/>
  <c r="G39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22" i="1"/>
  <c r="G22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5" i="1"/>
  <c r="G5" i="1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7" i="2"/>
  <c r="J8" i="1"/>
  <c r="J9" i="1"/>
  <c r="J10" i="1"/>
  <c r="J11" i="1"/>
  <c r="J12" i="1"/>
  <c r="J13" i="1"/>
  <c r="J14" i="1"/>
  <c r="J15" i="1"/>
  <c r="J16" i="1"/>
  <c r="J17" i="1"/>
  <c r="J18" i="1"/>
  <c r="J19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N8" i="3"/>
  <c r="K9" i="3"/>
  <c r="K10" i="3"/>
  <c r="K8" i="3"/>
  <c r="H10" i="3"/>
  <c r="H9" i="3"/>
  <c r="H8" i="3"/>
  <c r="O8" i="3" s="1"/>
  <c r="E9" i="3"/>
  <c r="E10" i="3"/>
  <c r="E8" i="3"/>
  <c r="L7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6" i="2"/>
  <c r="G7" i="2"/>
  <c r="G8" i="2"/>
  <c r="G9" i="2"/>
  <c r="G10" i="2"/>
  <c r="G11" i="2"/>
  <c r="G12" i="2"/>
  <c r="I12" i="2" s="1"/>
  <c r="G13" i="2"/>
  <c r="I13" i="2" s="1"/>
  <c r="G14" i="2"/>
  <c r="I14" i="2" s="1"/>
  <c r="G15" i="2"/>
  <c r="G16" i="2"/>
  <c r="G17" i="2"/>
  <c r="G18" i="2"/>
  <c r="G19" i="2"/>
  <c r="G20" i="2"/>
  <c r="I20" i="2" s="1"/>
  <c r="G21" i="2"/>
  <c r="G6" i="2"/>
  <c r="I11" i="2"/>
  <c r="I16" i="2"/>
  <c r="I18" i="2"/>
  <c r="I19" i="2"/>
  <c r="I21" i="2"/>
  <c r="I7" i="2"/>
  <c r="I17" i="2"/>
  <c r="I15" i="2"/>
  <c r="I10" i="2"/>
  <c r="I9" i="2"/>
  <c r="I8" i="2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I25" i="1"/>
  <c r="I26" i="1"/>
  <c r="I30" i="1"/>
  <c r="I33" i="1"/>
  <c r="I34" i="1"/>
  <c r="I9" i="1"/>
  <c r="I10" i="1"/>
  <c r="I14" i="1"/>
  <c r="I17" i="1"/>
  <c r="I18" i="1"/>
  <c r="G23" i="1"/>
  <c r="G24" i="1"/>
  <c r="I24" i="1" s="1"/>
  <c r="G25" i="1"/>
  <c r="K25" i="1" s="1"/>
  <c r="G26" i="1"/>
  <c r="K26" i="1" s="1"/>
  <c r="G27" i="1"/>
  <c r="K27" i="1" s="1"/>
  <c r="G28" i="1"/>
  <c r="K28" i="1" s="1"/>
  <c r="G29" i="1"/>
  <c r="K29" i="1" s="1"/>
  <c r="G30" i="1"/>
  <c r="K30" i="1" s="1"/>
  <c r="G31" i="1"/>
  <c r="I31" i="1" s="1"/>
  <c r="G32" i="1"/>
  <c r="I32" i="1" s="1"/>
  <c r="G33" i="1"/>
  <c r="K33" i="1" s="1"/>
  <c r="G34" i="1"/>
  <c r="K34" i="1" s="1"/>
  <c r="G35" i="1"/>
  <c r="K35" i="1" s="1"/>
  <c r="G36" i="1"/>
  <c r="I36" i="1" s="1"/>
  <c r="G37" i="1"/>
  <c r="K37" i="1" s="1"/>
  <c r="G7" i="1"/>
  <c r="G8" i="1"/>
  <c r="I8" i="1" s="1"/>
  <c r="G9" i="1"/>
  <c r="K9" i="1" s="1"/>
  <c r="G10" i="1"/>
  <c r="K10" i="1" s="1"/>
  <c r="G11" i="1"/>
  <c r="K11" i="1" s="1"/>
  <c r="G12" i="1"/>
  <c r="I12" i="1" s="1"/>
  <c r="G13" i="1"/>
  <c r="K13" i="1" s="1"/>
  <c r="G14" i="1"/>
  <c r="K14" i="1" s="1"/>
  <c r="G15" i="1"/>
  <c r="I15" i="1" s="1"/>
  <c r="G16" i="1"/>
  <c r="I16" i="1" s="1"/>
  <c r="G17" i="1"/>
  <c r="K17" i="1" s="1"/>
  <c r="G18" i="1"/>
  <c r="K18" i="1" s="1"/>
  <c r="G19" i="1"/>
  <c r="I19" i="1" s="1"/>
  <c r="G20" i="1"/>
  <c r="K12" i="1" l="1"/>
  <c r="K16" i="1"/>
  <c r="K8" i="1"/>
  <c r="K32" i="1"/>
  <c r="K24" i="1"/>
  <c r="K20" i="1"/>
  <c r="K36" i="1"/>
  <c r="I13" i="1"/>
  <c r="I37" i="1"/>
  <c r="I29" i="1"/>
  <c r="K15" i="1"/>
  <c r="K7" i="1"/>
  <c r="K31" i="1"/>
  <c r="K19" i="1"/>
  <c r="I28" i="1"/>
  <c r="K23" i="1"/>
  <c r="I11" i="1"/>
  <c r="I35" i="1"/>
  <c r="I27" i="1"/>
  <c r="N10" i="3"/>
  <c r="O10" i="3" s="1"/>
  <c r="L10" i="3"/>
  <c r="M10" i="3" s="1"/>
  <c r="L8" i="3"/>
  <c r="M8" i="3" s="1"/>
  <c r="N9" i="3"/>
  <c r="O9" i="3" s="1"/>
  <c r="L9" i="3"/>
  <c r="M9" i="3" s="1"/>
</calcChain>
</file>

<file path=xl/sharedStrings.xml><?xml version="1.0" encoding="utf-8"?>
<sst xmlns="http://schemas.openxmlformats.org/spreadsheetml/2006/main" count="81" uniqueCount="38">
  <si>
    <t>Q</t>
  </si>
  <si>
    <t>b1</t>
  </si>
  <si>
    <t>b2</t>
  </si>
  <si>
    <t>b3</t>
  </si>
  <si>
    <t>b4</t>
  </si>
  <si>
    <t>V0</t>
  </si>
  <si>
    <t>R1 = R</t>
  </si>
  <si>
    <t>Teórico</t>
  </si>
  <si>
    <t>Vreff</t>
  </si>
  <si>
    <t>Exp</t>
  </si>
  <si>
    <t>σ</t>
  </si>
  <si>
    <t>R4 = R</t>
  </si>
  <si>
    <t>erro [%]</t>
  </si>
  <si>
    <t>R2 = R</t>
  </si>
  <si>
    <t>R3 = R</t>
  </si>
  <si>
    <t>Rf = 4R</t>
  </si>
  <si>
    <t>Rf = 2R</t>
  </si>
  <si>
    <t>Tempo subida</t>
  </si>
  <si>
    <t>Δt</t>
  </si>
  <si>
    <t>t1 [??]</t>
  </si>
  <si>
    <t>t2 [??]</t>
  </si>
  <si>
    <t>Tempo descida</t>
  </si>
  <si>
    <t>Amplitude</t>
  </si>
  <si>
    <t>VM</t>
  </si>
  <si>
    <t>Vm</t>
  </si>
  <si>
    <t>ΔV</t>
  </si>
  <si>
    <t>ts</t>
  </si>
  <si>
    <t>Subida</t>
  </si>
  <si>
    <t>Descida</t>
  </si>
  <si>
    <r>
      <t>ts teorico [</t>
    </r>
    <r>
      <rPr>
        <sz val="11"/>
        <color theme="1"/>
        <rFont val="Calibri"/>
        <family val="2"/>
      </rPr>
      <t>μs]</t>
    </r>
  </si>
  <si>
    <t>Δ V0 E</t>
  </si>
  <si>
    <t>Δ V0 T</t>
  </si>
  <si>
    <t>w</t>
  </si>
  <si>
    <t>jsjs</t>
  </si>
  <si>
    <t>lab 11/10</t>
  </si>
  <si>
    <t>parte 5</t>
  </si>
  <si>
    <t xml:space="preserve">retirei os valores para a 5.3.1 </t>
  </si>
  <si>
    <t>n\ao se via o ultimo patamar e colocamos uma frequência de 50kHz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</si>
</sst>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/>
    <xf numFmtId="2" fontId="0" fillId="2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8" borderId="0" xfId="0" applyFill="1"/>
    <xf numFmtId="0" fontId="1" fillId="2" borderId="0" xfId="0" applyFont="1" applyFill="1"/>
    <xf numFmtId="0" fontId="1" fillId="3" borderId="0" xfId="0" applyFont="1" applyFill="1"/>
    <xf numFmtId="0" fontId="1" fillId="9" borderId="0" xfId="0" applyFont="1" applyFill="1"/>
    <xf numFmtId="0" fontId="0" fillId="9" borderId="0" xfId="0" applyFill="1"/>
    <xf numFmtId="0" fontId="1" fillId="5" borderId="0" xfId="0" applyFont="1" applyFill="1"/>
    <xf numFmtId="165" fontId="0" fillId="2" borderId="0" xfId="0" applyNumberFormat="1" applyFill="1"/>
    <xf numFmtId="165" fontId="0" fillId="2" borderId="0" xfId="0" applyNumberFormat="1" applyFill="1" applyAlignment="1">
      <alignment horizontal="center" vertical="center"/>
    </xf>
    <xf numFmtId="2" fontId="0" fillId="2" borderId="0" xfId="0" applyNumberFormat="1" applyFill="1"/>
    <xf numFmtId="2" fontId="0" fillId="3" borderId="0" xfId="0" applyNumberFormat="1" applyFill="1"/>
    <xf numFmtId="165" fontId="0" fillId="3" borderId="0" xfId="0" applyNumberFormat="1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ont="1" applyFill="1" applyAlignment="1">
      <alignment horizontal="center" vertical="center"/>
    </xf>
    <xf numFmtId="165" fontId="0" fillId="0" borderId="0" xfId="0" applyNumberFormat="1"/>
    <xf numFmtId="165" fontId="0" fillId="5" borderId="0" xfId="0" applyNumberFormat="1" applyFill="1" applyAlignment="1">
      <alignment horizontal="center" vertical="center"/>
    </xf>
    <xf numFmtId="165" fontId="2" fillId="2" borderId="0" xfId="0" applyNumberFormat="1" applyFont="1" applyFill="1"/>
    <xf numFmtId="165" fontId="2" fillId="2" borderId="0" xfId="0" applyNumberFormat="1" applyFont="1" applyFill="1" applyAlignment="1">
      <alignment horizontal="center" vertical="center"/>
    </xf>
    <xf numFmtId="165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Rf = 2R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teorico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'4'!$B$6:$B$21</c:f>
              <c:numCache>
                <c:formatCode>General</c:formatCode>
                <c:ptCount val="1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xVal>
          <c:yVal>
            <c:numRef>
              <c:f>'4'!$G$6:$G$21</c:f>
              <c:numCache>
                <c:formatCode>0.000</c:formatCode>
                <c:ptCount val="16"/>
                <c:pt idx="0">
                  <c:v>0</c:v>
                </c:pt>
                <c:pt idx="1">
                  <c:v>-0.20833333333333334</c:v>
                </c:pt>
                <c:pt idx="2">
                  <c:v>-0.41666666666666669</c:v>
                </c:pt>
                <c:pt idx="3">
                  <c:v>-0.625</c:v>
                </c:pt>
                <c:pt idx="4">
                  <c:v>-0.83333333333333337</c:v>
                </c:pt>
                <c:pt idx="5">
                  <c:v>-1.0416666666666667</c:v>
                </c:pt>
                <c:pt idx="6">
                  <c:v>-1.25</c:v>
                </c:pt>
                <c:pt idx="7">
                  <c:v>-1.4583333333333335</c:v>
                </c:pt>
                <c:pt idx="8">
                  <c:v>-1.6666666666666667</c:v>
                </c:pt>
                <c:pt idx="9">
                  <c:v>-1.875</c:v>
                </c:pt>
                <c:pt idx="10">
                  <c:v>-2.0833333333333335</c:v>
                </c:pt>
                <c:pt idx="11">
                  <c:v>-2.291666666666667</c:v>
                </c:pt>
                <c:pt idx="12">
                  <c:v>-2.5</c:v>
                </c:pt>
                <c:pt idx="13">
                  <c:v>-2.7083333333333335</c:v>
                </c:pt>
                <c:pt idx="14">
                  <c:v>-2.916666666666667</c:v>
                </c:pt>
                <c:pt idx="15">
                  <c:v>-3.125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2-40A9-B3BC-9E6598F90081}"/>
            </c:ext>
          </c:extLst>
        </c:ser>
        <c:ser>
          <c:idx val="1"/>
          <c:order val="1"/>
          <c:tx>
            <c:v>experiemental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'4'!$B$6:$B$21</c:f>
              <c:numCache>
                <c:formatCode>General</c:formatCode>
                <c:ptCount val="1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xVal>
          <c:yVal>
            <c:numRef>
              <c:f>'4'!$H$6:$H$21</c:f>
              <c:numCache>
                <c:formatCode>0.000</c:formatCode>
                <c:ptCount val="16"/>
                <c:pt idx="0">
                  <c:v>-1.2500000000000001E-2</c:v>
                </c:pt>
                <c:pt idx="1">
                  <c:v>-0.21875</c:v>
                </c:pt>
                <c:pt idx="2">
                  <c:v>-0.42499999999999999</c:v>
                </c:pt>
                <c:pt idx="3">
                  <c:v>-0.63124999999999998</c:v>
                </c:pt>
                <c:pt idx="4">
                  <c:v>-0.82499999999999996</c:v>
                </c:pt>
                <c:pt idx="5">
                  <c:v>-1.03125</c:v>
                </c:pt>
                <c:pt idx="6">
                  <c:v>-1.2375</c:v>
                </c:pt>
                <c:pt idx="7">
                  <c:v>-1.4437500000000001</c:v>
                </c:pt>
                <c:pt idx="8">
                  <c:v>-1.66875</c:v>
                </c:pt>
                <c:pt idx="9">
                  <c:v>-1.8812500000000001</c:v>
                </c:pt>
                <c:pt idx="10">
                  <c:v>-2.0874999999999999</c:v>
                </c:pt>
                <c:pt idx="11">
                  <c:v>-2.2999999999999998</c:v>
                </c:pt>
                <c:pt idx="12">
                  <c:v>-2.4937499999999999</c:v>
                </c:pt>
                <c:pt idx="13">
                  <c:v>-2.7</c:v>
                </c:pt>
                <c:pt idx="14">
                  <c:v>-2.90625</c:v>
                </c:pt>
                <c:pt idx="15">
                  <c:v>-3.1124999999999998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62-40A9-B3BC-9E6598F90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818992"/>
        <c:axId val="809992960"/>
      </c:scatterChart>
      <c:valAx>
        <c:axId val="182781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9992960"/>
        <c:crosses val="autoZero"/>
        <c:crossBetween val="midCat"/>
      </c:valAx>
      <c:valAx>
        <c:axId val="8099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2781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Rf = 4R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'5'!$B$39:$B$54</c:f>
              <c:numCache>
                <c:formatCode>General</c:formatCode>
                <c:ptCount val="1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xVal>
          <c:yVal>
            <c:numRef>
              <c:f>'5'!$G$39:$G$54</c:f>
              <c:numCache>
                <c:formatCode>General</c:formatCode>
                <c:ptCount val="16"/>
                <c:pt idx="0">
                  <c:v>0</c:v>
                </c:pt>
                <c:pt idx="1">
                  <c:v>-0.625</c:v>
                </c:pt>
                <c:pt idx="2">
                  <c:v>-1.25</c:v>
                </c:pt>
                <c:pt idx="3">
                  <c:v>-1.875</c:v>
                </c:pt>
                <c:pt idx="4">
                  <c:v>-1.5625</c:v>
                </c:pt>
                <c:pt idx="5">
                  <c:v>-2.1875</c:v>
                </c:pt>
                <c:pt idx="6">
                  <c:v>-2.8125</c:v>
                </c:pt>
                <c:pt idx="7">
                  <c:v>-3.4375</c:v>
                </c:pt>
                <c:pt idx="8">
                  <c:v>-3.28125</c:v>
                </c:pt>
                <c:pt idx="9">
                  <c:v>-3.90625</c:v>
                </c:pt>
                <c:pt idx="10">
                  <c:v>-4.53125</c:v>
                </c:pt>
                <c:pt idx="11">
                  <c:v>-5.15625</c:v>
                </c:pt>
                <c:pt idx="12">
                  <c:v>-4.84375</c:v>
                </c:pt>
                <c:pt idx="13">
                  <c:v>-5.46875</c:v>
                </c:pt>
                <c:pt idx="14">
                  <c:v>-6.09375</c:v>
                </c:pt>
                <c:pt idx="15">
                  <c:v>-6.71875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18-4D15-B3AC-0E8534927B0E}"/>
            </c:ext>
          </c:extLst>
        </c:ser>
        <c:ser>
          <c:idx val="1"/>
          <c:order val="1"/>
          <c:tx>
            <c:v>Rf = 2R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'5'!$B$39:$B$54</c:f>
              <c:numCache>
                <c:formatCode>General</c:formatCode>
                <c:ptCount val="1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xVal>
          <c:yVal>
            <c:numRef>
              <c:f>'5'!$H$39:$H$54</c:f>
              <c:numCache>
                <c:formatCode>General</c:formatCode>
                <c:ptCount val="16"/>
                <c:pt idx="0">
                  <c:v>0</c:v>
                </c:pt>
                <c:pt idx="1">
                  <c:v>-0.3125</c:v>
                </c:pt>
                <c:pt idx="2">
                  <c:v>-0.625</c:v>
                </c:pt>
                <c:pt idx="3">
                  <c:v>-0.9375</c:v>
                </c:pt>
                <c:pt idx="4">
                  <c:v>-0.78125</c:v>
                </c:pt>
                <c:pt idx="5">
                  <c:v>-1.09375</c:v>
                </c:pt>
                <c:pt idx="6">
                  <c:v>-1.40625</c:v>
                </c:pt>
                <c:pt idx="7">
                  <c:v>-1.71875</c:v>
                </c:pt>
                <c:pt idx="8">
                  <c:v>-1.640625</c:v>
                </c:pt>
                <c:pt idx="9">
                  <c:v>-1.953125</c:v>
                </c:pt>
                <c:pt idx="10">
                  <c:v>-2.265625</c:v>
                </c:pt>
                <c:pt idx="11">
                  <c:v>-2.578125</c:v>
                </c:pt>
                <c:pt idx="12">
                  <c:v>-2.421875</c:v>
                </c:pt>
                <c:pt idx="13">
                  <c:v>-2.734375</c:v>
                </c:pt>
                <c:pt idx="14">
                  <c:v>-3.046875</c:v>
                </c:pt>
                <c:pt idx="15">
                  <c:v>-3.359375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B5-45B8-944C-A26C5644C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829072"/>
        <c:axId val="1831525904"/>
      </c:scatterChart>
      <c:valAx>
        <c:axId val="182782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1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31525904"/>
        <c:crosses val="autoZero"/>
        <c:crossBetween val="midCat"/>
      </c:valAx>
      <c:valAx>
        <c:axId val="18315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1"/>
                  <a:t>V0 [V</a:t>
                </a:r>
                <a:r>
                  <a:rPr lang="pt-PT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2782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Rf = 4R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'5'!$B$56:$B$71</c:f>
              <c:numCache>
                <c:formatCode>General</c:formatCode>
                <c:ptCount val="1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xVal>
          <c:yVal>
            <c:numRef>
              <c:f>'5'!$G$56:$G$71</c:f>
              <c:numCache>
                <c:formatCode>General</c:formatCode>
                <c:ptCount val="16"/>
                <c:pt idx="0">
                  <c:v>0</c:v>
                </c:pt>
                <c:pt idx="1">
                  <c:v>-0.3125</c:v>
                </c:pt>
                <c:pt idx="2">
                  <c:v>-0.625</c:v>
                </c:pt>
                <c:pt idx="3">
                  <c:v>-0.9375</c:v>
                </c:pt>
                <c:pt idx="4">
                  <c:v>-2.5</c:v>
                </c:pt>
                <c:pt idx="5">
                  <c:v>-2.8125</c:v>
                </c:pt>
                <c:pt idx="6">
                  <c:v>-3.125</c:v>
                </c:pt>
                <c:pt idx="7">
                  <c:v>-3.4375</c:v>
                </c:pt>
                <c:pt idx="8">
                  <c:v>-3.125</c:v>
                </c:pt>
                <c:pt idx="9">
                  <c:v>-3.4375</c:v>
                </c:pt>
                <c:pt idx="10">
                  <c:v>-3.75</c:v>
                </c:pt>
                <c:pt idx="11">
                  <c:v>-4.0625</c:v>
                </c:pt>
                <c:pt idx="12">
                  <c:v>-5.625</c:v>
                </c:pt>
                <c:pt idx="13">
                  <c:v>-5.9375</c:v>
                </c:pt>
                <c:pt idx="14">
                  <c:v>-6.25</c:v>
                </c:pt>
                <c:pt idx="15">
                  <c:v>-6.5625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5-4A3A-9CA1-55977D64485A}"/>
            </c:ext>
          </c:extLst>
        </c:ser>
        <c:ser>
          <c:idx val="1"/>
          <c:order val="1"/>
          <c:tx>
            <c:v>Rf = 2R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'5'!$B$56:$B$71</c:f>
              <c:numCache>
                <c:formatCode>General</c:formatCode>
                <c:ptCount val="1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xVal>
          <c:yVal>
            <c:numRef>
              <c:f>'5'!$H$56:$H$71</c:f>
              <c:numCache>
                <c:formatCode>General</c:formatCode>
                <c:ptCount val="16"/>
                <c:pt idx="0">
                  <c:v>0</c:v>
                </c:pt>
                <c:pt idx="1">
                  <c:v>-0.15625</c:v>
                </c:pt>
                <c:pt idx="2">
                  <c:v>-0.3125</c:v>
                </c:pt>
                <c:pt idx="3">
                  <c:v>-0.46875</c:v>
                </c:pt>
                <c:pt idx="4">
                  <c:v>-1.25</c:v>
                </c:pt>
                <c:pt idx="5">
                  <c:v>-1.40625</c:v>
                </c:pt>
                <c:pt idx="6">
                  <c:v>-1.5625</c:v>
                </c:pt>
                <c:pt idx="7">
                  <c:v>-1.71875</c:v>
                </c:pt>
                <c:pt idx="8">
                  <c:v>-1.5625</c:v>
                </c:pt>
                <c:pt idx="9">
                  <c:v>-1.71875</c:v>
                </c:pt>
                <c:pt idx="10">
                  <c:v>-1.875</c:v>
                </c:pt>
                <c:pt idx="11">
                  <c:v>-2.03125</c:v>
                </c:pt>
                <c:pt idx="12">
                  <c:v>-2.8125</c:v>
                </c:pt>
                <c:pt idx="13">
                  <c:v>-2.96875</c:v>
                </c:pt>
                <c:pt idx="14">
                  <c:v>-3.125</c:v>
                </c:pt>
                <c:pt idx="15">
                  <c:v>-3.28125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F-4517-90E9-BFF5E8164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822352"/>
        <c:axId val="1831533344"/>
      </c:scatterChart>
      <c:valAx>
        <c:axId val="182782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1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31533344"/>
        <c:crosses val="autoZero"/>
        <c:crossBetween val="midCat"/>
      </c:valAx>
      <c:valAx>
        <c:axId val="18315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1"/>
                  <a:t>V0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2782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53937007874016"/>
          <c:y val="7.6423519976669588E-2"/>
          <c:w val="0.65538648293963253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'5'!$B$6:$B$20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'5'!$J$6:$J$20</c:f>
              <c:numCache>
                <c:formatCode>0.000</c:formatCode>
                <c:ptCount val="15"/>
                <c:pt idx="0">
                  <c:v>-0.61249999999999993</c:v>
                </c:pt>
                <c:pt idx="1">
                  <c:v>-0.14950000000000008</c:v>
                </c:pt>
                <c:pt idx="2">
                  <c:v>-0.63800000000000001</c:v>
                </c:pt>
                <c:pt idx="3">
                  <c:v>-0.19999999999999996</c:v>
                </c:pt>
                <c:pt idx="4">
                  <c:v>-0.64999999999999991</c:v>
                </c:pt>
                <c:pt idx="5">
                  <c:v>-0.11250000000000027</c:v>
                </c:pt>
                <c:pt idx="6">
                  <c:v>-0.63749999999999973</c:v>
                </c:pt>
                <c:pt idx="7">
                  <c:v>-0.32500000000000018</c:v>
                </c:pt>
                <c:pt idx="8">
                  <c:v>-0.58749999999999991</c:v>
                </c:pt>
                <c:pt idx="9">
                  <c:v>-0.16249999999999964</c:v>
                </c:pt>
                <c:pt idx="10">
                  <c:v>-0.63750000000000018</c:v>
                </c:pt>
                <c:pt idx="11">
                  <c:v>-0.20000000000000018</c:v>
                </c:pt>
                <c:pt idx="12">
                  <c:v>-0.625</c:v>
                </c:pt>
                <c:pt idx="13">
                  <c:v>-0.15000000000000036</c:v>
                </c:pt>
                <c:pt idx="14">
                  <c:v>-0.64999999999999947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3-4AEC-B763-D30B12616E71}"/>
            </c:ext>
          </c:extLst>
        </c:ser>
        <c:ser>
          <c:idx val="1"/>
          <c:order val="1"/>
          <c:tx>
            <c:v>Teorico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'5'!$B$6:$B$20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'5'!$K$6:$K$20</c:f>
              <c:numCache>
                <c:formatCode>0.000</c:formatCode>
                <c:ptCount val="15"/>
                <c:pt idx="0">
                  <c:v>-0.625</c:v>
                </c:pt>
                <c:pt idx="1">
                  <c:v>-0.15625</c:v>
                </c:pt>
                <c:pt idx="2">
                  <c:v>-0.625</c:v>
                </c:pt>
                <c:pt idx="3">
                  <c:v>-0.234375</c:v>
                </c:pt>
                <c:pt idx="4">
                  <c:v>-0.625</c:v>
                </c:pt>
                <c:pt idx="5">
                  <c:v>-0.15625</c:v>
                </c:pt>
                <c:pt idx="6">
                  <c:v>-0.625</c:v>
                </c:pt>
                <c:pt idx="7">
                  <c:v>-0.2734375</c:v>
                </c:pt>
                <c:pt idx="8">
                  <c:v>-0.625</c:v>
                </c:pt>
                <c:pt idx="9">
                  <c:v>-0.15625</c:v>
                </c:pt>
                <c:pt idx="10">
                  <c:v>-0.625</c:v>
                </c:pt>
                <c:pt idx="11">
                  <c:v>-0.234375</c:v>
                </c:pt>
                <c:pt idx="12">
                  <c:v>-0.625</c:v>
                </c:pt>
                <c:pt idx="13">
                  <c:v>-0.15625</c:v>
                </c:pt>
                <c:pt idx="14">
                  <c:v>-0.625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D3-4AEC-B763-D30B12616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489792"/>
        <c:axId val="1823190144"/>
      </c:scatterChart>
      <c:valAx>
        <c:axId val="43248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23190144"/>
        <c:crosses val="autoZero"/>
        <c:crossBetween val="midCat"/>
      </c:valAx>
      <c:valAx>
        <c:axId val="18231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248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344792077981398"/>
          <c:y val="0.3989126812841835"/>
          <c:w val="0.15625308723245818"/>
          <c:h val="0.166612894824609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Teorico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'5'!$B$23:$B$37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'5'!$K$23:$K$37</c:f>
              <c:numCache>
                <c:formatCode>0.000</c:formatCode>
                <c:ptCount val="15"/>
                <c:pt idx="0">
                  <c:v>-0.3125</c:v>
                </c:pt>
                <c:pt idx="1">
                  <c:v>-0.3125</c:v>
                </c:pt>
                <c:pt idx="2">
                  <c:v>-0.3125</c:v>
                </c:pt>
                <c:pt idx="3">
                  <c:v>-0.3125</c:v>
                </c:pt>
                <c:pt idx="4">
                  <c:v>-0.3125</c:v>
                </c:pt>
                <c:pt idx="5">
                  <c:v>-0.3125</c:v>
                </c:pt>
                <c:pt idx="6">
                  <c:v>-0.3125</c:v>
                </c:pt>
                <c:pt idx="7">
                  <c:v>-2.8125</c:v>
                </c:pt>
                <c:pt idx="8">
                  <c:v>-0.3125</c:v>
                </c:pt>
                <c:pt idx="9">
                  <c:v>-0.3125</c:v>
                </c:pt>
                <c:pt idx="10">
                  <c:v>-0.3125</c:v>
                </c:pt>
                <c:pt idx="11">
                  <c:v>-0.3125</c:v>
                </c:pt>
                <c:pt idx="12">
                  <c:v>-0.3125</c:v>
                </c:pt>
                <c:pt idx="13">
                  <c:v>-0.3125</c:v>
                </c:pt>
                <c:pt idx="14">
                  <c:v>-0.3125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1-4029-A295-E134B0B4F2C9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'5'!$B$23:$B$37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'5'!$J$23:$J$37</c:f>
              <c:numCache>
                <c:formatCode>0.000</c:formatCode>
                <c:ptCount val="15"/>
                <c:pt idx="0">
                  <c:v>-0.30000000000000004</c:v>
                </c:pt>
                <c:pt idx="1">
                  <c:v>-0.3125</c:v>
                </c:pt>
                <c:pt idx="2">
                  <c:v>-0.3125</c:v>
                </c:pt>
                <c:pt idx="3">
                  <c:v>-0.29999999999999993</c:v>
                </c:pt>
                <c:pt idx="4">
                  <c:v>-0.30000000000000004</c:v>
                </c:pt>
                <c:pt idx="5">
                  <c:v>-0.3125</c:v>
                </c:pt>
                <c:pt idx="6">
                  <c:v>-0.3125</c:v>
                </c:pt>
                <c:pt idx="7">
                  <c:v>-2.7750000000000004</c:v>
                </c:pt>
                <c:pt idx="8">
                  <c:v>-0.32499999999999929</c:v>
                </c:pt>
                <c:pt idx="9">
                  <c:v>-0.30000000000000071</c:v>
                </c:pt>
                <c:pt idx="10">
                  <c:v>-0.32499999999999929</c:v>
                </c:pt>
                <c:pt idx="11">
                  <c:v>-0.28750000000000053</c:v>
                </c:pt>
                <c:pt idx="12">
                  <c:v>-0.32500000000000018</c:v>
                </c:pt>
                <c:pt idx="13">
                  <c:v>-0.29999999999999982</c:v>
                </c:pt>
                <c:pt idx="14">
                  <c:v>-0.32500000000000018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11-4029-A295-E134B0B4F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221088"/>
        <c:axId val="829993424"/>
      </c:scatterChart>
      <c:valAx>
        <c:axId val="183022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29993424"/>
        <c:crosses val="autoZero"/>
        <c:crossBetween val="midCat"/>
      </c:valAx>
      <c:valAx>
        <c:axId val="8299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3022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Rf = 4R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teorico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'4'!$B$6:$B$21</c:f>
              <c:numCache>
                <c:formatCode>General</c:formatCode>
                <c:ptCount val="1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xVal>
          <c:yVal>
            <c:numRef>
              <c:f>'4'!$J$6:$J$21</c:f>
              <c:numCache>
                <c:formatCode>0.000</c:formatCode>
                <c:ptCount val="16"/>
                <c:pt idx="0">
                  <c:v>0</c:v>
                </c:pt>
                <c:pt idx="1">
                  <c:v>-0.41666666666666669</c:v>
                </c:pt>
                <c:pt idx="2">
                  <c:v>-0.83333333333333337</c:v>
                </c:pt>
                <c:pt idx="3">
                  <c:v>-1.25</c:v>
                </c:pt>
                <c:pt idx="4">
                  <c:v>-1.6666666666666667</c:v>
                </c:pt>
                <c:pt idx="5">
                  <c:v>-2.0833333333333335</c:v>
                </c:pt>
                <c:pt idx="6">
                  <c:v>-2.5</c:v>
                </c:pt>
                <c:pt idx="7">
                  <c:v>-2.916666666666667</c:v>
                </c:pt>
                <c:pt idx="8">
                  <c:v>-3.3333333333333335</c:v>
                </c:pt>
                <c:pt idx="9">
                  <c:v>-3.75</c:v>
                </c:pt>
                <c:pt idx="10">
                  <c:v>-4.166666666666667</c:v>
                </c:pt>
                <c:pt idx="11">
                  <c:v>-4.5833333333333339</c:v>
                </c:pt>
                <c:pt idx="12">
                  <c:v>-5</c:v>
                </c:pt>
                <c:pt idx="13">
                  <c:v>-5.416666666666667</c:v>
                </c:pt>
                <c:pt idx="14">
                  <c:v>-5.8333333333333339</c:v>
                </c:pt>
                <c:pt idx="15">
                  <c:v>-6.25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C-4FA0-A094-4BC027763154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'4'!$B$6:$B$21</c:f>
              <c:numCache>
                <c:formatCode>General</c:formatCode>
                <c:ptCount val="1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xVal>
          <c:yVal>
            <c:numRef>
              <c:f>'4'!$K$6:$K$21</c:f>
              <c:numCache>
                <c:formatCode>0.000</c:formatCode>
                <c:ptCount val="16"/>
                <c:pt idx="0">
                  <c:v>-3.7499999999999999E-2</c:v>
                </c:pt>
                <c:pt idx="1">
                  <c:v>-0.45</c:v>
                </c:pt>
                <c:pt idx="2">
                  <c:v>-0.86250000000000004</c:v>
                </c:pt>
                <c:pt idx="3">
                  <c:v>-1.2875000000000001</c:v>
                </c:pt>
                <c:pt idx="4">
                  <c:v>-1.6625000000000001</c:v>
                </c:pt>
                <c:pt idx="5">
                  <c:v>-2.0874999999999999</c:v>
                </c:pt>
                <c:pt idx="6">
                  <c:v>-2.4874999999999998</c:v>
                </c:pt>
                <c:pt idx="7">
                  <c:v>-2.9</c:v>
                </c:pt>
                <c:pt idx="8">
                  <c:v>-3.3374999999999999</c:v>
                </c:pt>
                <c:pt idx="9">
                  <c:v>-3.7625000000000002</c:v>
                </c:pt>
                <c:pt idx="10">
                  <c:v>-4.1500000000000004</c:v>
                </c:pt>
                <c:pt idx="11">
                  <c:v>-4.5999999999999996</c:v>
                </c:pt>
                <c:pt idx="12">
                  <c:v>-4.9749999999999996</c:v>
                </c:pt>
                <c:pt idx="13">
                  <c:v>-5.4</c:v>
                </c:pt>
                <c:pt idx="14">
                  <c:v>-5.8</c:v>
                </c:pt>
                <c:pt idx="15">
                  <c:v>-6.2374999999999998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4C-4FA0-A094-4BC027763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827152"/>
        <c:axId val="809968160"/>
      </c:scatterChart>
      <c:valAx>
        <c:axId val="182782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9968160"/>
        <c:crosses val="autoZero"/>
        <c:crossBetween val="midCat"/>
      </c:valAx>
      <c:valAx>
        <c:axId val="8099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2782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Erros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 Rf = 2R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'4'!$B$7:$B$21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'4'!$I$7:$I$21</c:f>
              <c:numCache>
                <c:formatCode>0.000</c:formatCode>
                <c:ptCount val="15"/>
                <c:pt idx="0">
                  <c:v>4.9999999999999956</c:v>
                </c:pt>
                <c:pt idx="1">
                  <c:v>1.9999999999999927</c:v>
                </c:pt>
                <c:pt idx="2">
                  <c:v>0.99999999999999634</c:v>
                </c:pt>
                <c:pt idx="3">
                  <c:v>1.0000000000000098</c:v>
                </c:pt>
                <c:pt idx="4">
                  <c:v>1.0000000000000069</c:v>
                </c:pt>
                <c:pt idx="5">
                  <c:v>0.99999999999999634</c:v>
                </c:pt>
                <c:pt idx="6">
                  <c:v>1.000000000000004</c:v>
                </c:pt>
                <c:pt idx="7">
                  <c:v>0.12499999999999289</c:v>
                </c:pt>
                <c:pt idx="8">
                  <c:v>0.33333333333333809</c:v>
                </c:pt>
                <c:pt idx="9">
                  <c:v>0.1999999999999886</c:v>
                </c:pt>
                <c:pt idx="10">
                  <c:v>0.36363636363634289</c:v>
                </c:pt>
                <c:pt idx="11">
                  <c:v>0.25000000000000355</c:v>
                </c:pt>
                <c:pt idx="12">
                  <c:v>0.30769230769230654</c:v>
                </c:pt>
                <c:pt idx="13">
                  <c:v>0.35714285714286725</c:v>
                </c:pt>
                <c:pt idx="14">
                  <c:v>0.40000000000000563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E-46F9-A1DB-C8E482BDFDB8}"/>
            </c:ext>
          </c:extLst>
        </c:ser>
        <c:ser>
          <c:idx val="1"/>
          <c:order val="1"/>
          <c:tx>
            <c:v>erro Rf = 4R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'4'!$B$7:$B$21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'4'!$L$7:$L$21</c:f>
              <c:numCache>
                <c:formatCode>0.000</c:formatCode>
                <c:ptCount val="15"/>
                <c:pt idx="0">
                  <c:v>7.9999999999999973</c:v>
                </c:pt>
                <c:pt idx="1">
                  <c:v>3.5000000000000009</c:v>
                </c:pt>
                <c:pt idx="2">
                  <c:v>3.0000000000000071</c:v>
                </c:pt>
                <c:pt idx="3">
                  <c:v>0.24999999999999908</c:v>
                </c:pt>
                <c:pt idx="4">
                  <c:v>0.1999999999999886</c:v>
                </c:pt>
                <c:pt idx="5">
                  <c:v>0.50000000000000711</c:v>
                </c:pt>
                <c:pt idx="6">
                  <c:v>0.5714285714285845</c:v>
                </c:pt>
                <c:pt idx="7">
                  <c:v>0.12499999999999289</c:v>
                </c:pt>
                <c:pt idx="8">
                  <c:v>0.33333333333333809</c:v>
                </c:pt>
                <c:pt idx="9">
                  <c:v>0.39999999999999852</c:v>
                </c:pt>
                <c:pt idx="10">
                  <c:v>0.36363636363634289</c:v>
                </c:pt>
                <c:pt idx="11">
                  <c:v>0.50000000000000711</c:v>
                </c:pt>
                <c:pt idx="12">
                  <c:v>0.30769230769230654</c:v>
                </c:pt>
                <c:pt idx="13">
                  <c:v>0.5714285714285845</c:v>
                </c:pt>
                <c:pt idx="14">
                  <c:v>0.20000000000000281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FE-46F9-A1DB-C8E482BDF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824752"/>
        <c:axId val="1824062944"/>
      </c:scatterChart>
      <c:valAx>
        <c:axId val="182782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24062944"/>
        <c:crosses val="autoZero"/>
        <c:crossBetween val="midCat"/>
      </c:valAx>
      <c:valAx>
        <c:axId val="18240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2782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'4'!$B$7:$B$21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'4'!$M$7:$M$21</c:f>
              <c:numCache>
                <c:formatCode>0.000</c:formatCode>
                <c:ptCount val="15"/>
                <c:pt idx="0">
                  <c:v>-0.41250000000000003</c:v>
                </c:pt>
                <c:pt idx="1">
                  <c:v>-0.41250000000000003</c:v>
                </c:pt>
                <c:pt idx="2">
                  <c:v>-0.42500000000000004</c:v>
                </c:pt>
                <c:pt idx="3">
                  <c:v>-0.375</c:v>
                </c:pt>
                <c:pt idx="4">
                  <c:v>-0.42499999999999982</c:v>
                </c:pt>
                <c:pt idx="5">
                  <c:v>-0.39999999999999991</c:v>
                </c:pt>
                <c:pt idx="6">
                  <c:v>-0.41250000000000009</c:v>
                </c:pt>
                <c:pt idx="7">
                  <c:v>-0.4375</c:v>
                </c:pt>
                <c:pt idx="8">
                  <c:v>-0.42500000000000027</c:v>
                </c:pt>
                <c:pt idx="9">
                  <c:v>-0.38750000000000018</c:v>
                </c:pt>
                <c:pt idx="10">
                  <c:v>-0.44999999999999929</c:v>
                </c:pt>
                <c:pt idx="11">
                  <c:v>-0.375</c:v>
                </c:pt>
                <c:pt idx="12">
                  <c:v>-0.42500000000000071</c:v>
                </c:pt>
                <c:pt idx="13">
                  <c:v>-0.39999999999999947</c:v>
                </c:pt>
                <c:pt idx="14">
                  <c:v>-0.4375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B-4C62-8962-E104DA730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279952"/>
        <c:axId val="829990944"/>
      </c:scatterChart>
      <c:valAx>
        <c:axId val="61527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29990944"/>
        <c:crosses val="autoZero"/>
        <c:crossBetween val="midCat"/>
      </c:valAx>
      <c:valAx>
        <c:axId val="8299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527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32146134544918"/>
          <c:y val="4.2571306939123033E-2"/>
          <c:w val="0.84163778885829976"/>
          <c:h val="0.7586206673080369"/>
        </c:manualLayout>
      </c:layout>
      <c:scatterChart>
        <c:scatterStyle val="lineMarker"/>
        <c:varyColors val="0"/>
        <c:ser>
          <c:idx val="0"/>
          <c:order val="0"/>
          <c:tx>
            <c:v>teorico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C00000"/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C00000"/>
                </a:outerShdw>
              </a:effectLst>
              <a:scene3d>
                <a:camera prst="orthographicFront"/>
                <a:lightRig rig="threePt" dir="t"/>
              </a:scene3d>
              <a:sp3d>
                <a:bevelT w="0" h="114300"/>
              </a:sp3d>
            </c:spPr>
          </c:marker>
          <c:xVal>
            <c:numRef>
              <c:f>'5'!$B$5:$B$20</c:f>
              <c:numCache>
                <c:formatCode>General</c:formatCode>
                <c:ptCount val="1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xVal>
          <c:yVal>
            <c:numRef>
              <c:f>'5'!$G$5:$G$20</c:f>
              <c:numCache>
                <c:formatCode>0.000</c:formatCode>
                <c:ptCount val="16"/>
                <c:pt idx="0">
                  <c:v>0</c:v>
                </c:pt>
                <c:pt idx="1">
                  <c:v>-0.625</c:v>
                </c:pt>
                <c:pt idx="2">
                  <c:v>-0.78125</c:v>
                </c:pt>
                <c:pt idx="3">
                  <c:v>-1.40625</c:v>
                </c:pt>
                <c:pt idx="4">
                  <c:v>-1.640625</c:v>
                </c:pt>
                <c:pt idx="5">
                  <c:v>-2.265625</c:v>
                </c:pt>
                <c:pt idx="6">
                  <c:v>-2.421875</c:v>
                </c:pt>
                <c:pt idx="7">
                  <c:v>-3.046875</c:v>
                </c:pt>
                <c:pt idx="8">
                  <c:v>-3.3203125</c:v>
                </c:pt>
                <c:pt idx="9">
                  <c:v>-3.9453125</c:v>
                </c:pt>
                <c:pt idx="10">
                  <c:v>-4.1015625</c:v>
                </c:pt>
                <c:pt idx="11">
                  <c:v>-4.7265625</c:v>
                </c:pt>
                <c:pt idx="12">
                  <c:v>-4.9609375</c:v>
                </c:pt>
                <c:pt idx="13">
                  <c:v>-5.5859375</c:v>
                </c:pt>
                <c:pt idx="14">
                  <c:v>-5.7421875</c:v>
                </c:pt>
                <c:pt idx="15">
                  <c:v>-6.3671875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8-47BA-B8B9-17294A6E54E5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  <a:softEdge rad="0"/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  <a:softEdge rad="0"/>
              </a:effectLst>
            </c:spPr>
          </c:marker>
          <c:xVal>
            <c:numRef>
              <c:f>'5'!$B$5:$B$20</c:f>
              <c:numCache>
                <c:formatCode>General</c:formatCode>
                <c:ptCount val="1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xVal>
          <c:yVal>
            <c:numRef>
              <c:f>'5'!$H$5:$H$20</c:f>
              <c:numCache>
                <c:formatCode>0.000</c:formatCode>
                <c:ptCount val="16"/>
                <c:pt idx="0" formatCode="General">
                  <c:v>-2.5000000000000001E-2</c:v>
                </c:pt>
                <c:pt idx="1">
                  <c:v>-0.63749999999999996</c:v>
                </c:pt>
                <c:pt idx="2">
                  <c:v>-0.78700000000000003</c:v>
                </c:pt>
                <c:pt idx="3">
                  <c:v>-1.425</c:v>
                </c:pt>
                <c:pt idx="4">
                  <c:v>-1.625</c:v>
                </c:pt>
                <c:pt idx="5">
                  <c:v>-2.2749999999999999</c:v>
                </c:pt>
                <c:pt idx="6">
                  <c:v>-2.3875000000000002</c:v>
                </c:pt>
                <c:pt idx="7">
                  <c:v>-3.0249999999999999</c:v>
                </c:pt>
                <c:pt idx="8">
                  <c:v>-3.35</c:v>
                </c:pt>
                <c:pt idx="9">
                  <c:v>-3.9375</c:v>
                </c:pt>
                <c:pt idx="10">
                  <c:v>-4.0999999999999996</c:v>
                </c:pt>
                <c:pt idx="11">
                  <c:v>-4.7374999999999998</c:v>
                </c:pt>
                <c:pt idx="12">
                  <c:v>-4.9375</c:v>
                </c:pt>
                <c:pt idx="13">
                  <c:v>-5.5625</c:v>
                </c:pt>
                <c:pt idx="14">
                  <c:v>-5.7125000000000004</c:v>
                </c:pt>
                <c:pt idx="15">
                  <c:v>-6.3624999999999998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58-47BA-B8B9-17294A6E5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15360"/>
        <c:axId val="567692352"/>
      </c:scatterChart>
      <c:valAx>
        <c:axId val="52491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1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7692352"/>
        <c:crosses val="autoZero"/>
        <c:crossBetween val="midCat"/>
      </c:valAx>
      <c:valAx>
        <c:axId val="5676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1"/>
                  <a:t>V0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491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01744653713157"/>
          <c:y val="4.9321824907521579E-2"/>
          <c:w val="0.85821291569323066"/>
          <c:h val="0.7621245401566582"/>
        </c:manualLayout>
      </c:layout>
      <c:scatterChart>
        <c:scatterStyle val="lineMarker"/>
        <c:varyColors val="0"/>
        <c:ser>
          <c:idx val="0"/>
          <c:order val="0"/>
          <c:tx>
            <c:v>teoricos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'5'!$B$22:$B$37</c:f>
              <c:numCache>
                <c:formatCode>General</c:formatCode>
                <c:ptCount val="1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xVal>
          <c:yVal>
            <c:numRef>
              <c:f>'5'!$G$22:$G$37</c:f>
              <c:numCache>
                <c:formatCode>0.000</c:formatCode>
                <c:ptCount val="16"/>
                <c:pt idx="0">
                  <c:v>0</c:v>
                </c:pt>
                <c:pt idx="1">
                  <c:v>-0.3125</c:v>
                </c:pt>
                <c:pt idx="2">
                  <c:v>-0.625</c:v>
                </c:pt>
                <c:pt idx="3">
                  <c:v>-0.9375</c:v>
                </c:pt>
                <c:pt idx="4">
                  <c:v>-1.25</c:v>
                </c:pt>
                <c:pt idx="5">
                  <c:v>-1.5625</c:v>
                </c:pt>
                <c:pt idx="6">
                  <c:v>-1.875</c:v>
                </c:pt>
                <c:pt idx="7">
                  <c:v>-2.1875</c:v>
                </c:pt>
                <c:pt idx="8">
                  <c:v>-5</c:v>
                </c:pt>
                <c:pt idx="9">
                  <c:v>-5.3125</c:v>
                </c:pt>
                <c:pt idx="10">
                  <c:v>-5.625</c:v>
                </c:pt>
                <c:pt idx="11">
                  <c:v>-5.9375</c:v>
                </c:pt>
                <c:pt idx="12">
                  <c:v>-6.25</c:v>
                </c:pt>
                <c:pt idx="13">
                  <c:v>-6.5625</c:v>
                </c:pt>
                <c:pt idx="14">
                  <c:v>-6.875</c:v>
                </c:pt>
                <c:pt idx="15">
                  <c:v>-7.1875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3-443C-A593-59DBC5F281E6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'5'!$B$22:$B$37</c:f>
              <c:numCache>
                <c:formatCode>General</c:formatCode>
                <c:ptCount val="1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xVal>
          <c:yVal>
            <c:numRef>
              <c:f>'5'!$H$22:$H$37</c:f>
              <c:numCache>
                <c:formatCode>0.000</c:formatCode>
                <c:ptCount val="16"/>
                <c:pt idx="0">
                  <c:v>-3.7499999999999999E-2</c:v>
                </c:pt>
                <c:pt idx="1">
                  <c:v>-0.33750000000000002</c:v>
                </c:pt>
                <c:pt idx="2">
                  <c:v>-0.65</c:v>
                </c:pt>
                <c:pt idx="3">
                  <c:v>-0.96250000000000002</c:v>
                </c:pt>
                <c:pt idx="4">
                  <c:v>-1.2625</c:v>
                </c:pt>
                <c:pt idx="5">
                  <c:v>-1.5625</c:v>
                </c:pt>
                <c:pt idx="6">
                  <c:v>-1.875</c:v>
                </c:pt>
                <c:pt idx="7">
                  <c:v>-2.1875</c:v>
                </c:pt>
                <c:pt idx="8">
                  <c:v>-4.9625000000000004</c:v>
                </c:pt>
                <c:pt idx="9">
                  <c:v>-5.2874999999999996</c:v>
                </c:pt>
                <c:pt idx="10">
                  <c:v>-5.5875000000000004</c:v>
                </c:pt>
                <c:pt idx="11">
                  <c:v>-5.9124999999999996</c:v>
                </c:pt>
                <c:pt idx="12">
                  <c:v>-6.2</c:v>
                </c:pt>
                <c:pt idx="13">
                  <c:v>-6.5250000000000004</c:v>
                </c:pt>
                <c:pt idx="14">
                  <c:v>-6.8250000000000002</c:v>
                </c:pt>
                <c:pt idx="15">
                  <c:v>-7.15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53-443C-A593-59DBC5F28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821392"/>
        <c:axId val="1824023760"/>
      </c:scatterChart>
      <c:valAx>
        <c:axId val="182782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1"/>
                  <a:t>Q</a:t>
                </a:r>
                <a:endParaRPr lang="pt-PT" sz="9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24023760"/>
        <c:crosses val="autoZero"/>
        <c:crossBetween val="midCat"/>
      </c:valAx>
      <c:valAx>
        <c:axId val="18240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1"/>
                  <a:t>V0</a:t>
                </a:r>
                <a:r>
                  <a:rPr lang="pt-PT" sz="1000" b="1" baseline="0"/>
                  <a:t> [V]</a:t>
                </a:r>
                <a:endParaRPr lang="pt-PT" sz="1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2782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24956788937968"/>
          <c:y val="3.4566124019773603E-2"/>
          <c:w val="0.86065824851161898"/>
          <c:h val="0.73801523275848191"/>
        </c:manualLayout>
      </c:layout>
      <c:scatterChart>
        <c:scatterStyle val="lineMarker"/>
        <c:varyColors val="0"/>
        <c:ser>
          <c:idx val="0"/>
          <c:order val="0"/>
          <c:tx>
            <c:v>R1 = 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'5'!$B$6:$B$20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'5'!$I$6:$I$20</c:f>
              <c:numCache>
                <c:formatCode>0.00</c:formatCode>
                <c:ptCount val="15"/>
                <c:pt idx="0">
                  <c:v>1.9999999999999927</c:v>
                </c:pt>
                <c:pt idx="1">
                  <c:v>0.73600000000000421</c:v>
                </c:pt>
                <c:pt idx="2">
                  <c:v>1.3333333333333366</c:v>
                </c:pt>
                <c:pt idx="3">
                  <c:v>0.95238095238095244</c:v>
                </c:pt>
                <c:pt idx="4">
                  <c:v>0.41379310344827197</c:v>
                </c:pt>
                <c:pt idx="5">
                  <c:v>1.4193548387096699</c:v>
                </c:pt>
                <c:pt idx="6">
                  <c:v>0.71794871794872095</c:v>
                </c:pt>
                <c:pt idx="7">
                  <c:v>0.89411764705882613</c:v>
                </c:pt>
                <c:pt idx="8">
                  <c:v>0.19801980198019803</c:v>
                </c:pt>
                <c:pt idx="9">
                  <c:v>3.8095238095246758E-2</c:v>
                </c:pt>
                <c:pt idx="10">
                  <c:v>0.23140495867768218</c:v>
                </c:pt>
                <c:pt idx="11">
                  <c:v>0.47244094488188976</c:v>
                </c:pt>
                <c:pt idx="12">
                  <c:v>0.41958041958041958</c:v>
                </c:pt>
                <c:pt idx="13">
                  <c:v>0.51700680272108224</c:v>
                </c:pt>
                <c:pt idx="14">
                  <c:v>7.3619631901843285E-2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4-4106-A334-3AD3856CE717}"/>
            </c:ext>
          </c:extLst>
        </c:ser>
        <c:ser>
          <c:idx val="1"/>
          <c:order val="1"/>
          <c:tx>
            <c:v>R4 = 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'5'!$B$6:$B$20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'5'!$I$23:$I$37</c:f>
              <c:numCache>
                <c:formatCode>0.00</c:formatCode>
                <c:ptCount val="15"/>
                <c:pt idx="0">
                  <c:v>8.0000000000000071</c:v>
                </c:pt>
                <c:pt idx="1">
                  <c:v>4.0000000000000036</c:v>
                </c:pt>
                <c:pt idx="2">
                  <c:v>2.6666666666666687</c:v>
                </c:pt>
                <c:pt idx="3">
                  <c:v>0.99999999999999634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0.74999999999999289</c:v>
                </c:pt>
                <c:pt idx="8">
                  <c:v>0.47058823529412436</c:v>
                </c:pt>
                <c:pt idx="9">
                  <c:v>0.66666666666666041</c:v>
                </c:pt>
                <c:pt idx="10">
                  <c:v>0.42105263157895334</c:v>
                </c:pt>
                <c:pt idx="11">
                  <c:v>0.79999999999999727</c:v>
                </c:pt>
                <c:pt idx="12">
                  <c:v>0.57142857142856607</c:v>
                </c:pt>
                <c:pt idx="13">
                  <c:v>0.72727272727272463</c:v>
                </c:pt>
                <c:pt idx="14">
                  <c:v>0.52173913043477771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E4-4106-A334-3AD3856CE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104191"/>
        <c:axId val="745570095"/>
      </c:scatterChart>
      <c:valAx>
        <c:axId val="173310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1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5570095"/>
        <c:crosses val="autoZero"/>
        <c:crossBetween val="midCat"/>
      </c:valAx>
      <c:valAx>
        <c:axId val="7455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1"/>
                  <a:t>Erro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3310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40237365218888"/>
          <c:y val="6.6661688840619057E-2"/>
          <c:w val="0.8428057940253062"/>
          <c:h val="0.82103900805502761"/>
        </c:manualLayout>
      </c:layout>
      <c:scatterChart>
        <c:scatterStyle val="lineMarker"/>
        <c:varyColors val="0"/>
        <c:ser>
          <c:idx val="0"/>
          <c:order val="0"/>
          <c:tx>
            <c:v>Rf = 2R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'5'!$B$5:$B$20</c:f>
              <c:numCache>
                <c:formatCode>General</c:formatCode>
                <c:ptCount val="1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xVal>
          <c:yVal>
            <c:numRef>
              <c:f>'5'!$O$5:$O$20</c:f>
              <c:numCache>
                <c:formatCode>0.000</c:formatCode>
                <c:ptCount val="16"/>
                <c:pt idx="0">
                  <c:v>0</c:v>
                </c:pt>
                <c:pt idx="1">
                  <c:v>-0.3125</c:v>
                </c:pt>
                <c:pt idx="2">
                  <c:v>-0.390625</c:v>
                </c:pt>
                <c:pt idx="3">
                  <c:v>-0.703125</c:v>
                </c:pt>
                <c:pt idx="4">
                  <c:v>-0.8203125</c:v>
                </c:pt>
                <c:pt idx="5">
                  <c:v>-1.1328125</c:v>
                </c:pt>
                <c:pt idx="6">
                  <c:v>-1.2109375</c:v>
                </c:pt>
                <c:pt idx="7">
                  <c:v>-1.5234375</c:v>
                </c:pt>
                <c:pt idx="8">
                  <c:v>-1.66015625</c:v>
                </c:pt>
                <c:pt idx="9">
                  <c:v>-1.97265625</c:v>
                </c:pt>
                <c:pt idx="10">
                  <c:v>-2.05078125</c:v>
                </c:pt>
                <c:pt idx="11">
                  <c:v>-2.36328125</c:v>
                </c:pt>
                <c:pt idx="12">
                  <c:v>-2.48046875</c:v>
                </c:pt>
                <c:pt idx="13">
                  <c:v>-2.79296875</c:v>
                </c:pt>
                <c:pt idx="14">
                  <c:v>-2.87109375</c:v>
                </c:pt>
                <c:pt idx="15">
                  <c:v>-3.18359375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2-4287-A661-D5630BE93ABD}"/>
            </c:ext>
          </c:extLst>
        </c:ser>
        <c:ser>
          <c:idx val="1"/>
          <c:order val="1"/>
          <c:tx>
            <c:v>Rf = 4R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'5'!$B$5:$B$20</c:f>
              <c:numCache>
                <c:formatCode>General</c:formatCode>
                <c:ptCount val="1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xVal>
          <c:yVal>
            <c:numRef>
              <c:f>'5'!$G$5:$G$20</c:f>
              <c:numCache>
                <c:formatCode>0.000</c:formatCode>
                <c:ptCount val="16"/>
                <c:pt idx="0">
                  <c:v>0</c:v>
                </c:pt>
                <c:pt idx="1">
                  <c:v>-0.625</c:v>
                </c:pt>
                <c:pt idx="2">
                  <c:v>-0.78125</c:v>
                </c:pt>
                <c:pt idx="3">
                  <c:v>-1.40625</c:v>
                </c:pt>
                <c:pt idx="4">
                  <c:v>-1.640625</c:v>
                </c:pt>
                <c:pt idx="5">
                  <c:v>-2.265625</c:v>
                </c:pt>
                <c:pt idx="6">
                  <c:v>-2.421875</c:v>
                </c:pt>
                <c:pt idx="7">
                  <c:v>-3.046875</c:v>
                </c:pt>
                <c:pt idx="8">
                  <c:v>-3.3203125</c:v>
                </c:pt>
                <c:pt idx="9">
                  <c:v>-3.9453125</c:v>
                </c:pt>
                <c:pt idx="10">
                  <c:v>-4.1015625</c:v>
                </c:pt>
                <c:pt idx="11">
                  <c:v>-4.7265625</c:v>
                </c:pt>
                <c:pt idx="12">
                  <c:v>-4.9609375</c:v>
                </c:pt>
                <c:pt idx="13">
                  <c:v>-5.5859375</c:v>
                </c:pt>
                <c:pt idx="14">
                  <c:v>-5.7421875</c:v>
                </c:pt>
                <c:pt idx="15">
                  <c:v>-6.3671875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42-4287-A661-D5630BE93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486912"/>
        <c:axId val="830000368"/>
      </c:scatterChart>
      <c:valAx>
        <c:axId val="43248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1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30000368"/>
        <c:crosses val="autoZero"/>
        <c:crossBetween val="midCat"/>
      </c:valAx>
      <c:valAx>
        <c:axId val="8300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1"/>
                  <a:t>V0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248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Rf = 2R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'5'!$B$22:$B$37</c:f>
              <c:numCache>
                <c:formatCode>General</c:formatCode>
                <c:ptCount val="1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xVal>
          <c:yVal>
            <c:numRef>
              <c:f>'5'!$O$22:$O$37</c:f>
              <c:numCache>
                <c:formatCode>0.000</c:formatCode>
                <c:ptCount val="16"/>
                <c:pt idx="0">
                  <c:v>0</c:v>
                </c:pt>
                <c:pt idx="1">
                  <c:v>-0.15625</c:v>
                </c:pt>
                <c:pt idx="2">
                  <c:v>-0.3125</c:v>
                </c:pt>
                <c:pt idx="3">
                  <c:v>-0.46875</c:v>
                </c:pt>
                <c:pt idx="4">
                  <c:v>-0.625</c:v>
                </c:pt>
                <c:pt idx="5">
                  <c:v>-0.78125</c:v>
                </c:pt>
                <c:pt idx="6">
                  <c:v>-0.9375</c:v>
                </c:pt>
                <c:pt idx="7">
                  <c:v>-1.09375</c:v>
                </c:pt>
                <c:pt idx="8">
                  <c:v>-2.5</c:v>
                </c:pt>
                <c:pt idx="9">
                  <c:v>-2.65625</c:v>
                </c:pt>
                <c:pt idx="10">
                  <c:v>-2.8125</c:v>
                </c:pt>
                <c:pt idx="11">
                  <c:v>-2.96875</c:v>
                </c:pt>
                <c:pt idx="12">
                  <c:v>-3.125</c:v>
                </c:pt>
                <c:pt idx="13">
                  <c:v>-3.28125</c:v>
                </c:pt>
                <c:pt idx="14">
                  <c:v>-3.4375</c:v>
                </c:pt>
                <c:pt idx="15">
                  <c:v>-3.59375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9-4A14-9E11-641D8A7E6A25}"/>
            </c:ext>
          </c:extLst>
        </c:ser>
        <c:ser>
          <c:idx val="1"/>
          <c:order val="1"/>
          <c:tx>
            <c:v>Rf = 4R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'5'!$B$22:$B$37</c:f>
              <c:numCache>
                <c:formatCode>General</c:formatCode>
                <c:ptCount val="1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xVal>
          <c:yVal>
            <c:numRef>
              <c:f>'5'!$G$22:$G$37</c:f>
              <c:numCache>
                <c:formatCode>0.000</c:formatCode>
                <c:ptCount val="16"/>
                <c:pt idx="0">
                  <c:v>0</c:v>
                </c:pt>
                <c:pt idx="1">
                  <c:v>-0.3125</c:v>
                </c:pt>
                <c:pt idx="2">
                  <c:v>-0.625</c:v>
                </c:pt>
                <c:pt idx="3">
                  <c:v>-0.9375</c:v>
                </c:pt>
                <c:pt idx="4">
                  <c:v>-1.25</c:v>
                </c:pt>
                <c:pt idx="5">
                  <c:v>-1.5625</c:v>
                </c:pt>
                <c:pt idx="6">
                  <c:v>-1.875</c:v>
                </c:pt>
                <c:pt idx="7">
                  <c:v>-2.1875</c:v>
                </c:pt>
                <c:pt idx="8">
                  <c:v>-5</c:v>
                </c:pt>
                <c:pt idx="9">
                  <c:v>-5.3125</c:v>
                </c:pt>
                <c:pt idx="10">
                  <c:v>-5.625</c:v>
                </c:pt>
                <c:pt idx="11">
                  <c:v>-5.9375</c:v>
                </c:pt>
                <c:pt idx="12">
                  <c:v>-6.25</c:v>
                </c:pt>
                <c:pt idx="13">
                  <c:v>-6.5625</c:v>
                </c:pt>
                <c:pt idx="14">
                  <c:v>-6.875</c:v>
                </c:pt>
                <c:pt idx="15">
                  <c:v>-7.1875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29-4A14-9E11-641D8A7E6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70512"/>
        <c:axId val="840670672"/>
      </c:scatterChart>
      <c:valAx>
        <c:axId val="84147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40670672"/>
        <c:crosses val="autoZero"/>
        <c:crossBetween val="midCat"/>
      </c:valAx>
      <c:valAx>
        <c:axId val="84067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V0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4147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202353</xdr:colOff>
      <xdr:row>0</xdr:row>
      <xdr:rowOff>153670</xdr:rowOff>
    </xdr:from>
    <xdr:to>
      <xdr:col>32</xdr:col>
      <xdr:colOff>354753</xdr:colOff>
      <xdr:row>15</xdr:row>
      <xdr:rowOff>153670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237E647-2827-DC77-8AE2-267184083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389467</xdr:colOff>
      <xdr:row>16</xdr:row>
      <xdr:rowOff>161290</xdr:rowOff>
    </xdr:from>
    <xdr:to>
      <xdr:col>27</xdr:col>
      <xdr:colOff>549487</xdr:colOff>
      <xdr:row>34</xdr:row>
      <xdr:rowOff>104140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1739F34-9544-701D-6F5F-313796181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22</xdr:row>
      <xdr:rowOff>80010</xdr:rowOff>
    </xdr:from>
    <xdr:to>
      <xdr:col>11</xdr:col>
      <xdr:colOff>601980</xdr:colOff>
      <xdr:row>37</xdr:row>
      <xdr:rowOff>80010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0E53196-5331-B3B8-1B52-D68CB34A8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118533</xdr:colOff>
      <xdr:row>2</xdr:row>
      <xdr:rowOff>118534</xdr:rowOff>
    </xdr:from>
    <xdr:to>
      <xdr:col>21</xdr:col>
      <xdr:colOff>423333</xdr:colOff>
      <xdr:row>17</xdr:row>
      <xdr:rowOff>67734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829F91-C024-4C68-03FB-1027350F2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103294</xdr:colOff>
      <xdr:row>0</xdr:row>
      <xdr:rowOff>128694</xdr:rowOff>
    </xdr:from>
    <xdr:to>
      <xdr:col>38</xdr:col>
      <xdr:colOff>240454</xdr:colOff>
      <xdr:row>17</xdr:row>
      <xdr:rowOff>105835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A7A01F-FE51-8A08-9763-19CAF57C6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252306</xdr:colOff>
      <xdr:row>0</xdr:row>
      <xdr:rowOff>130809</xdr:rowOff>
    </xdr:from>
    <xdr:to>
      <xdr:col>48</xdr:col>
      <xdr:colOff>397086</xdr:colOff>
      <xdr:row>17</xdr:row>
      <xdr:rowOff>111760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426BDA7-F02C-D31D-F03A-84FC72EA9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239607</xdr:colOff>
      <xdr:row>20</xdr:row>
      <xdr:rowOff>44450</xdr:rowOff>
    </xdr:from>
    <xdr:to>
      <xdr:col>43</xdr:col>
      <xdr:colOff>392007</xdr:colOff>
      <xdr:row>37</xdr:row>
      <xdr:rowOff>40640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0D16F61-8AA7-B66F-28EC-50744C4ED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</xdr:colOff>
      <xdr:row>4</xdr:row>
      <xdr:rowOff>0</xdr:rowOff>
    </xdr:from>
    <xdr:to>
      <xdr:col>24</xdr:col>
      <xdr:colOff>601134</xdr:colOff>
      <xdr:row>28</xdr:row>
      <xdr:rowOff>177800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0F36F31-573A-3C6B-95B0-C973E782D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609599</xdr:colOff>
      <xdr:row>3</xdr:row>
      <xdr:rowOff>186266</xdr:rowOff>
    </xdr:from>
    <xdr:to>
      <xdr:col>25</xdr:col>
      <xdr:colOff>8466</xdr:colOff>
      <xdr:row>29</xdr:row>
      <xdr:rowOff>8466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3AF1530-4ADC-FC14-E317-79D9CFC2C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607061</xdr:colOff>
      <xdr:row>4</xdr:row>
      <xdr:rowOff>423</xdr:rowOff>
    </xdr:from>
    <xdr:to>
      <xdr:col>25</xdr:col>
      <xdr:colOff>8467</xdr:colOff>
      <xdr:row>29</xdr:row>
      <xdr:rowOff>8466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CD21242-8C47-EE4B-7499-3E1D1BAA4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608751</xdr:colOff>
      <xdr:row>3</xdr:row>
      <xdr:rowOff>184996</xdr:rowOff>
    </xdr:from>
    <xdr:to>
      <xdr:col>25</xdr:col>
      <xdr:colOff>8466</xdr:colOff>
      <xdr:row>29</xdr:row>
      <xdr:rowOff>8467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7DA7233-1DF2-D912-4ECE-F3AE6B11D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527472</xdr:colOff>
      <xdr:row>5</xdr:row>
      <xdr:rowOff>18202</xdr:rowOff>
    </xdr:from>
    <xdr:to>
      <xdr:col>24</xdr:col>
      <xdr:colOff>274319</xdr:colOff>
      <xdr:row>19</xdr:row>
      <xdr:rowOff>30480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0F3FF62-1592-648D-0E2A-B9BA8E2C9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86572</xdr:colOff>
      <xdr:row>19</xdr:row>
      <xdr:rowOff>126364</xdr:rowOff>
    </xdr:from>
    <xdr:to>
      <xdr:col>24</xdr:col>
      <xdr:colOff>434340</xdr:colOff>
      <xdr:row>36</xdr:row>
      <xdr:rowOff>38100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DABCE2E-1885-2CE2-B89D-FCA36658A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B12A8-48D5-4E49-A21C-7FC6E6D71147}">
  <dimension ref="B2:N21"/>
  <sheetViews>
    <sheetView topLeftCell="F1" zoomScale="90" zoomScaleNormal="90" workbookViewId="0">
      <selection activeCell="P21" sqref="P21"/>
    </sheetView>
  </sheetViews>
  <sheetFormatPr defaultRowHeight="14.4" x14ac:dyDescent="0.3"/>
  <sheetData>
    <row r="2" spans="2:14" x14ac:dyDescent="0.3">
      <c r="C2" s="13"/>
      <c r="D2" s="13" t="s">
        <v>7</v>
      </c>
      <c r="E2" s="13" t="s">
        <v>9</v>
      </c>
      <c r="F2" s="14" t="s">
        <v>10</v>
      </c>
    </row>
    <row r="3" spans="2:14" x14ac:dyDescent="0.3">
      <c r="C3" s="13" t="s">
        <v>8</v>
      </c>
      <c r="D3" s="13">
        <v>5</v>
      </c>
      <c r="E3" s="13"/>
      <c r="F3" s="15"/>
      <c r="G3" s="26" t="s">
        <v>16</v>
      </c>
      <c r="H3" s="26"/>
      <c r="I3" s="26"/>
      <c r="J3" s="27" t="s">
        <v>15</v>
      </c>
      <c r="K3" s="27"/>
      <c r="L3" s="27"/>
    </row>
    <row r="4" spans="2:14" x14ac:dyDescent="0.3">
      <c r="G4" s="26" t="s">
        <v>5</v>
      </c>
      <c r="H4" s="26"/>
      <c r="I4" s="26"/>
      <c r="J4" s="27" t="s">
        <v>5</v>
      </c>
      <c r="K4" s="27"/>
      <c r="L4" s="27"/>
    </row>
    <row r="5" spans="2:14" x14ac:dyDescent="0.3">
      <c r="B5" s="3" t="s">
        <v>0</v>
      </c>
      <c r="C5" s="3" t="s">
        <v>4</v>
      </c>
      <c r="D5" s="3" t="s">
        <v>3</v>
      </c>
      <c r="E5" s="3" t="s">
        <v>2</v>
      </c>
      <c r="F5" s="3" t="s">
        <v>1</v>
      </c>
      <c r="G5" s="11" t="s">
        <v>7</v>
      </c>
      <c r="H5" s="11" t="s">
        <v>9</v>
      </c>
      <c r="I5" s="11" t="s">
        <v>12</v>
      </c>
      <c r="J5" s="12" t="s">
        <v>7</v>
      </c>
      <c r="K5" s="12" t="s">
        <v>9</v>
      </c>
      <c r="L5" s="12" t="s">
        <v>12</v>
      </c>
    </row>
    <row r="6" spans="2:14" x14ac:dyDescent="0.3">
      <c r="B6" s="3">
        <v>15</v>
      </c>
      <c r="C6" s="3">
        <v>0</v>
      </c>
      <c r="D6" s="3">
        <v>0</v>
      </c>
      <c r="E6" s="3">
        <v>0</v>
      </c>
      <c r="F6" s="3">
        <v>0</v>
      </c>
      <c r="G6" s="22">
        <f>-$D$3/3*(F6/2^3+E6/4+D6/2+C6)</f>
        <v>0</v>
      </c>
      <c r="H6" s="22">
        <v>-1.2500000000000001E-2</v>
      </c>
      <c r="I6" s="22"/>
      <c r="J6" s="39">
        <f>-$D$3/3*(F6/4+E6/2+D6+2*C6)</f>
        <v>0</v>
      </c>
      <c r="K6" s="39">
        <v>-3.7499999999999999E-2</v>
      </c>
      <c r="L6" s="39"/>
      <c r="M6" s="38"/>
    </row>
    <row r="7" spans="2:14" x14ac:dyDescent="0.3">
      <c r="B7" s="3">
        <v>14</v>
      </c>
      <c r="C7" s="3">
        <v>0</v>
      </c>
      <c r="D7" s="3">
        <v>0</v>
      </c>
      <c r="E7" s="3">
        <v>0</v>
      </c>
      <c r="F7" s="3">
        <v>1</v>
      </c>
      <c r="G7" s="22">
        <f t="shared" ref="G7:G21" si="0">-$D$3/3*(F7/2^3+E7/4+D7/2+C7)</f>
        <v>-0.20833333333333334</v>
      </c>
      <c r="H7" s="22">
        <v>-0.21875</v>
      </c>
      <c r="I7" s="22">
        <f>ABS(ABS(G7-H7)/G7)*100</f>
        <v>4.9999999999999956</v>
      </c>
      <c r="J7" s="39">
        <f t="shared" ref="J7:J21" si="1">-$D$3/3*(F7/4+E7/2+D7+2*C7)</f>
        <v>-0.41666666666666669</v>
      </c>
      <c r="K7" s="39">
        <v>-0.45</v>
      </c>
      <c r="L7" s="39">
        <f>ABS(ABS(J7-K7)/J7)*100</f>
        <v>7.9999999999999973</v>
      </c>
      <c r="M7" s="38">
        <f>K7-K6</f>
        <v>-0.41250000000000003</v>
      </c>
      <c r="N7" s="38">
        <f>J7-J6</f>
        <v>-0.41666666666666669</v>
      </c>
    </row>
    <row r="8" spans="2:14" x14ac:dyDescent="0.3">
      <c r="B8" s="3">
        <v>13</v>
      </c>
      <c r="C8" s="3">
        <v>0</v>
      </c>
      <c r="D8" s="3">
        <v>0</v>
      </c>
      <c r="E8" s="3">
        <v>1</v>
      </c>
      <c r="F8" s="3">
        <v>0</v>
      </c>
      <c r="G8" s="22">
        <f t="shared" si="0"/>
        <v>-0.41666666666666669</v>
      </c>
      <c r="H8" s="22">
        <v>-0.42499999999999999</v>
      </c>
      <c r="I8" s="22">
        <f t="shared" ref="I8:I21" si="2">ABS(ABS(G8-H8)/G8*100)</f>
        <v>1.9999999999999927</v>
      </c>
      <c r="J8" s="39">
        <f t="shared" si="1"/>
        <v>-0.83333333333333337</v>
      </c>
      <c r="K8" s="39">
        <v>-0.86250000000000004</v>
      </c>
      <c r="L8" s="39">
        <f t="shared" ref="L8:L21" si="3">ABS(ABS(J8-K8)/J8*100)</f>
        <v>3.5000000000000009</v>
      </c>
      <c r="M8" s="38">
        <f t="shared" ref="M8:M21" si="4">K8-K7</f>
        <v>-0.41250000000000003</v>
      </c>
      <c r="N8" s="38">
        <f t="shared" ref="N8:N21" si="5">J8-J7</f>
        <v>-0.41666666666666669</v>
      </c>
    </row>
    <row r="9" spans="2:14" x14ac:dyDescent="0.3">
      <c r="B9" s="3">
        <v>12</v>
      </c>
      <c r="C9" s="3">
        <v>0</v>
      </c>
      <c r="D9" s="3">
        <v>0</v>
      </c>
      <c r="E9" s="3">
        <v>1</v>
      </c>
      <c r="F9" s="3">
        <v>1</v>
      </c>
      <c r="G9" s="22">
        <f t="shared" si="0"/>
        <v>-0.625</v>
      </c>
      <c r="H9" s="22">
        <v>-0.63124999999999998</v>
      </c>
      <c r="I9" s="22">
        <f t="shared" si="2"/>
        <v>0.99999999999999634</v>
      </c>
      <c r="J9" s="39">
        <f t="shared" si="1"/>
        <v>-1.25</v>
      </c>
      <c r="K9" s="39">
        <v>-1.2875000000000001</v>
      </c>
      <c r="L9" s="39">
        <f t="shared" si="3"/>
        <v>3.0000000000000071</v>
      </c>
      <c r="M9" s="38">
        <f t="shared" si="4"/>
        <v>-0.42500000000000004</v>
      </c>
      <c r="N9" s="38">
        <f t="shared" si="5"/>
        <v>-0.41666666666666663</v>
      </c>
    </row>
    <row r="10" spans="2:14" x14ac:dyDescent="0.3">
      <c r="B10" s="3">
        <v>11</v>
      </c>
      <c r="C10" s="3">
        <v>0</v>
      </c>
      <c r="D10" s="3">
        <v>1</v>
      </c>
      <c r="E10" s="3">
        <v>0</v>
      </c>
      <c r="F10" s="3">
        <v>0</v>
      </c>
      <c r="G10" s="22">
        <f t="shared" si="0"/>
        <v>-0.83333333333333337</v>
      </c>
      <c r="H10" s="22">
        <v>-0.82499999999999996</v>
      </c>
      <c r="I10" s="22">
        <f t="shared" si="2"/>
        <v>1.0000000000000098</v>
      </c>
      <c r="J10" s="39">
        <f t="shared" si="1"/>
        <v>-1.6666666666666667</v>
      </c>
      <c r="K10" s="39">
        <v>-1.6625000000000001</v>
      </c>
      <c r="L10" s="39">
        <f t="shared" si="3"/>
        <v>0.24999999999999908</v>
      </c>
      <c r="M10" s="38">
        <f t="shared" si="4"/>
        <v>-0.375</v>
      </c>
      <c r="N10" s="38">
        <f t="shared" si="5"/>
        <v>-0.41666666666666674</v>
      </c>
    </row>
    <row r="11" spans="2:14" x14ac:dyDescent="0.3">
      <c r="B11" s="3">
        <v>10</v>
      </c>
      <c r="C11" s="3">
        <v>0</v>
      </c>
      <c r="D11" s="3">
        <v>1</v>
      </c>
      <c r="E11" s="3">
        <v>0</v>
      </c>
      <c r="F11" s="3">
        <v>1</v>
      </c>
      <c r="G11" s="22">
        <f t="shared" si="0"/>
        <v>-1.0416666666666667</v>
      </c>
      <c r="H11" s="22">
        <v>-1.03125</v>
      </c>
      <c r="I11" s="22">
        <f t="shared" si="2"/>
        <v>1.0000000000000069</v>
      </c>
      <c r="J11" s="39">
        <f t="shared" si="1"/>
        <v>-2.0833333333333335</v>
      </c>
      <c r="K11" s="39">
        <v>-2.0874999999999999</v>
      </c>
      <c r="L11" s="39">
        <f t="shared" si="3"/>
        <v>0.1999999999999886</v>
      </c>
      <c r="M11" s="38">
        <f t="shared" si="4"/>
        <v>-0.42499999999999982</v>
      </c>
      <c r="N11" s="38">
        <f t="shared" si="5"/>
        <v>-0.41666666666666674</v>
      </c>
    </row>
    <row r="12" spans="2:14" x14ac:dyDescent="0.3">
      <c r="B12" s="3">
        <v>9</v>
      </c>
      <c r="C12" s="3">
        <v>0</v>
      </c>
      <c r="D12" s="3">
        <v>1</v>
      </c>
      <c r="E12" s="3">
        <v>1</v>
      </c>
      <c r="F12" s="3">
        <v>0</v>
      </c>
      <c r="G12" s="22">
        <f t="shared" si="0"/>
        <v>-1.25</v>
      </c>
      <c r="H12" s="22">
        <v>-1.2375</v>
      </c>
      <c r="I12" s="22">
        <f t="shared" si="2"/>
        <v>0.99999999999999634</v>
      </c>
      <c r="J12" s="39">
        <f t="shared" si="1"/>
        <v>-2.5</v>
      </c>
      <c r="K12" s="39">
        <v>-2.4874999999999998</v>
      </c>
      <c r="L12" s="39">
        <f t="shared" si="3"/>
        <v>0.50000000000000711</v>
      </c>
      <c r="M12" s="38">
        <f t="shared" si="4"/>
        <v>-0.39999999999999991</v>
      </c>
      <c r="N12" s="38">
        <f t="shared" si="5"/>
        <v>-0.41666666666666652</v>
      </c>
    </row>
    <row r="13" spans="2:14" x14ac:dyDescent="0.3">
      <c r="B13" s="3">
        <v>8</v>
      </c>
      <c r="C13" s="3">
        <v>0</v>
      </c>
      <c r="D13" s="3">
        <v>1</v>
      </c>
      <c r="E13" s="3">
        <v>1</v>
      </c>
      <c r="F13" s="3">
        <v>1</v>
      </c>
      <c r="G13" s="22">
        <f t="shared" si="0"/>
        <v>-1.4583333333333335</v>
      </c>
      <c r="H13" s="22">
        <v>-1.4437500000000001</v>
      </c>
      <c r="I13" s="22">
        <f t="shared" si="2"/>
        <v>1.000000000000004</v>
      </c>
      <c r="J13" s="39">
        <f t="shared" si="1"/>
        <v>-2.916666666666667</v>
      </c>
      <c r="K13" s="39">
        <v>-2.9</v>
      </c>
      <c r="L13" s="39">
        <f t="shared" si="3"/>
        <v>0.5714285714285845</v>
      </c>
      <c r="M13" s="38">
        <f t="shared" si="4"/>
        <v>-0.41250000000000009</v>
      </c>
      <c r="N13" s="38">
        <f t="shared" si="5"/>
        <v>-0.41666666666666696</v>
      </c>
    </row>
    <row r="14" spans="2:14" x14ac:dyDescent="0.3">
      <c r="B14" s="3">
        <v>7</v>
      </c>
      <c r="C14" s="3">
        <v>1</v>
      </c>
      <c r="D14" s="3">
        <v>0</v>
      </c>
      <c r="E14" s="3">
        <v>0</v>
      </c>
      <c r="F14" s="3">
        <v>0</v>
      </c>
      <c r="G14" s="22">
        <f t="shared" si="0"/>
        <v>-1.6666666666666667</v>
      </c>
      <c r="H14" s="22">
        <v>-1.66875</v>
      </c>
      <c r="I14" s="22">
        <f t="shared" si="2"/>
        <v>0.12499999999999289</v>
      </c>
      <c r="J14" s="39">
        <f t="shared" si="1"/>
        <v>-3.3333333333333335</v>
      </c>
      <c r="K14" s="39">
        <v>-3.3374999999999999</v>
      </c>
      <c r="L14" s="39">
        <f t="shared" si="3"/>
        <v>0.12499999999999289</v>
      </c>
      <c r="M14" s="38">
        <f t="shared" si="4"/>
        <v>-0.4375</v>
      </c>
      <c r="N14" s="38">
        <f t="shared" si="5"/>
        <v>-0.41666666666666652</v>
      </c>
    </row>
    <row r="15" spans="2:14" x14ac:dyDescent="0.3">
      <c r="B15" s="3">
        <v>6</v>
      </c>
      <c r="C15" s="3">
        <v>1</v>
      </c>
      <c r="D15" s="3">
        <v>0</v>
      </c>
      <c r="E15" s="3">
        <v>0</v>
      </c>
      <c r="F15" s="3">
        <v>1</v>
      </c>
      <c r="G15" s="22">
        <f t="shared" si="0"/>
        <v>-1.875</v>
      </c>
      <c r="H15" s="22">
        <v>-1.8812500000000001</v>
      </c>
      <c r="I15" s="22">
        <f t="shared" si="2"/>
        <v>0.33333333333333809</v>
      </c>
      <c r="J15" s="39">
        <f t="shared" si="1"/>
        <v>-3.75</v>
      </c>
      <c r="K15" s="39">
        <v>-3.7625000000000002</v>
      </c>
      <c r="L15" s="39">
        <f t="shared" si="3"/>
        <v>0.33333333333333809</v>
      </c>
      <c r="M15" s="38">
        <f t="shared" si="4"/>
        <v>-0.42500000000000027</v>
      </c>
      <c r="N15" s="38">
        <f t="shared" si="5"/>
        <v>-0.41666666666666652</v>
      </c>
    </row>
    <row r="16" spans="2:14" x14ac:dyDescent="0.3">
      <c r="B16" s="3">
        <v>5</v>
      </c>
      <c r="C16" s="3">
        <v>1</v>
      </c>
      <c r="D16" s="3">
        <v>0</v>
      </c>
      <c r="E16" s="3">
        <v>1</v>
      </c>
      <c r="F16" s="3">
        <v>0</v>
      </c>
      <c r="G16" s="22">
        <f t="shared" si="0"/>
        <v>-2.0833333333333335</v>
      </c>
      <c r="H16" s="22">
        <v>-2.0874999999999999</v>
      </c>
      <c r="I16" s="22">
        <f t="shared" si="2"/>
        <v>0.1999999999999886</v>
      </c>
      <c r="J16" s="39">
        <f t="shared" si="1"/>
        <v>-4.166666666666667</v>
      </c>
      <c r="K16" s="39">
        <v>-4.1500000000000004</v>
      </c>
      <c r="L16" s="39">
        <f t="shared" si="3"/>
        <v>0.39999999999999852</v>
      </c>
      <c r="M16" s="38">
        <f t="shared" si="4"/>
        <v>-0.38750000000000018</v>
      </c>
      <c r="N16" s="38">
        <f t="shared" si="5"/>
        <v>-0.41666666666666696</v>
      </c>
    </row>
    <row r="17" spans="2:14" x14ac:dyDescent="0.3">
      <c r="B17" s="3">
        <v>4</v>
      </c>
      <c r="C17" s="3">
        <v>1</v>
      </c>
      <c r="D17" s="3">
        <v>0</v>
      </c>
      <c r="E17" s="3">
        <v>1</v>
      </c>
      <c r="F17" s="3">
        <v>1</v>
      </c>
      <c r="G17" s="22">
        <f t="shared" si="0"/>
        <v>-2.291666666666667</v>
      </c>
      <c r="H17" s="22">
        <v>-2.2999999999999998</v>
      </c>
      <c r="I17" s="22">
        <f t="shared" si="2"/>
        <v>0.36363636363634289</v>
      </c>
      <c r="J17" s="39">
        <f t="shared" si="1"/>
        <v>-4.5833333333333339</v>
      </c>
      <c r="K17" s="39">
        <v>-4.5999999999999996</v>
      </c>
      <c r="L17" s="39">
        <f t="shared" si="3"/>
        <v>0.36363636363634289</v>
      </c>
      <c r="M17" s="38">
        <f t="shared" si="4"/>
        <v>-0.44999999999999929</v>
      </c>
      <c r="N17" s="38">
        <f t="shared" si="5"/>
        <v>-0.41666666666666696</v>
      </c>
    </row>
    <row r="18" spans="2:14" x14ac:dyDescent="0.3">
      <c r="B18" s="3">
        <v>3</v>
      </c>
      <c r="C18" s="3">
        <v>1</v>
      </c>
      <c r="D18" s="3">
        <v>1</v>
      </c>
      <c r="E18" s="3">
        <v>0</v>
      </c>
      <c r="F18" s="3">
        <v>0</v>
      </c>
      <c r="G18" s="22">
        <f t="shared" si="0"/>
        <v>-2.5</v>
      </c>
      <c r="H18" s="22">
        <v>-2.4937499999999999</v>
      </c>
      <c r="I18" s="22">
        <f t="shared" si="2"/>
        <v>0.25000000000000355</v>
      </c>
      <c r="J18" s="39">
        <f t="shared" si="1"/>
        <v>-5</v>
      </c>
      <c r="K18" s="39">
        <v>-4.9749999999999996</v>
      </c>
      <c r="L18" s="39">
        <f t="shared" si="3"/>
        <v>0.50000000000000711</v>
      </c>
      <c r="M18" s="38">
        <f t="shared" si="4"/>
        <v>-0.375</v>
      </c>
      <c r="N18" s="38">
        <f t="shared" si="5"/>
        <v>-0.41666666666666607</v>
      </c>
    </row>
    <row r="19" spans="2:14" x14ac:dyDescent="0.3">
      <c r="B19" s="3">
        <v>2</v>
      </c>
      <c r="C19" s="3">
        <v>1</v>
      </c>
      <c r="D19" s="3">
        <v>1</v>
      </c>
      <c r="E19" s="3">
        <v>0</v>
      </c>
      <c r="F19" s="3">
        <v>1</v>
      </c>
      <c r="G19" s="22">
        <f t="shared" si="0"/>
        <v>-2.7083333333333335</v>
      </c>
      <c r="H19" s="22">
        <v>-2.7</v>
      </c>
      <c r="I19" s="22">
        <f t="shared" si="2"/>
        <v>0.30769230769230654</v>
      </c>
      <c r="J19" s="39">
        <f t="shared" si="1"/>
        <v>-5.416666666666667</v>
      </c>
      <c r="K19" s="39">
        <v>-5.4</v>
      </c>
      <c r="L19" s="39">
        <f t="shared" si="3"/>
        <v>0.30769230769230654</v>
      </c>
      <c r="M19" s="38">
        <f t="shared" si="4"/>
        <v>-0.42500000000000071</v>
      </c>
      <c r="N19" s="38">
        <f t="shared" si="5"/>
        <v>-0.41666666666666696</v>
      </c>
    </row>
    <row r="20" spans="2:14" x14ac:dyDescent="0.3">
      <c r="B20" s="3">
        <v>1</v>
      </c>
      <c r="C20" s="3">
        <v>1</v>
      </c>
      <c r="D20" s="3">
        <v>1</v>
      </c>
      <c r="E20" s="3">
        <v>1</v>
      </c>
      <c r="F20" s="3">
        <v>0</v>
      </c>
      <c r="G20" s="22">
        <f t="shared" si="0"/>
        <v>-2.916666666666667</v>
      </c>
      <c r="H20" s="22">
        <v>-2.90625</v>
      </c>
      <c r="I20" s="22">
        <f t="shared" si="2"/>
        <v>0.35714285714286725</v>
      </c>
      <c r="J20" s="39">
        <f t="shared" si="1"/>
        <v>-5.8333333333333339</v>
      </c>
      <c r="K20" s="39">
        <v>-5.8</v>
      </c>
      <c r="L20" s="39">
        <f t="shared" si="3"/>
        <v>0.5714285714285845</v>
      </c>
      <c r="M20" s="38">
        <f t="shared" si="4"/>
        <v>-0.39999999999999947</v>
      </c>
      <c r="N20" s="38">
        <f t="shared" si="5"/>
        <v>-0.41666666666666696</v>
      </c>
    </row>
    <row r="21" spans="2:14" x14ac:dyDescent="0.3">
      <c r="B21" s="3">
        <v>0</v>
      </c>
      <c r="C21" s="3">
        <v>1</v>
      </c>
      <c r="D21" s="3">
        <v>1</v>
      </c>
      <c r="E21" s="3">
        <v>1</v>
      </c>
      <c r="F21" s="3">
        <v>1</v>
      </c>
      <c r="G21" s="22">
        <f t="shared" si="0"/>
        <v>-3.125</v>
      </c>
      <c r="H21" s="22">
        <v>-3.1124999999999998</v>
      </c>
      <c r="I21" s="22">
        <f t="shared" si="2"/>
        <v>0.40000000000000563</v>
      </c>
      <c r="J21" s="39">
        <f t="shared" si="1"/>
        <v>-6.25</v>
      </c>
      <c r="K21" s="39">
        <v>-6.2374999999999998</v>
      </c>
      <c r="L21" s="39">
        <f t="shared" si="3"/>
        <v>0.20000000000000281</v>
      </c>
      <c r="M21" s="38">
        <f t="shared" si="4"/>
        <v>-0.4375</v>
      </c>
      <c r="N21" s="38">
        <f t="shared" si="5"/>
        <v>-0.41666666666666607</v>
      </c>
    </row>
  </sheetData>
  <mergeCells count="4">
    <mergeCell ref="G4:I4"/>
    <mergeCell ref="G3:I3"/>
    <mergeCell ref="J4:L4"/>
    <mergeCell ref="J3:L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71"/>
  <sheetViews>
    <sheetView tabSelected="1" topLeftCell="E13" zoomScaleNormal="100" workbookViewId="0">
      <selection activeCell="J30" sqref="J30"/>
    </sheetView>
  </sheetViews>
  <sheetFormatPr defaultRowHeight="14.4" x14ac:dyDescent="0.3"/>
  <cols>
    <col min="7" max="8" width="9.21875" bestFit="1" customWidth="1"/>
    <col min="9" max="9" width="9.5546875" bestFit="1" customWidth="1"/>
  </cols>
  <sheetData>
    <row r="1" spans="1:17" x14ac:dyDescent="0.3">
      <c r="C1" s="1"/>
      <c r="D1" s="1" t="s">
        <v>7</v>
      </c>
      <c r="E1" s="1" t="s">
        <v>9</v>
      </c>
      <c r="F1" s="2" t="s">
        <v>10</v>
      </c>
    </row>
    <row r="2" spans="1:17" x14ac:dyDescent="0.3">
      <c r="C2" s="1" t="s">
        <v>8</v>
      </c>
      <c r="D2" s="1">
        <v>5</v>
      </c>
      <c r="E2" s="1"/>
      <c r="G2" s="28" t="s">
        <v>15</v>
      </c>
      <c r="H2" s="28"/>
      <c r="I2" s="28"/>
      <c r="O2" s="28" t="s">
        <v>16</v>
      </c>
      <c r="P2" s="28"/>
      <c r="Q2" s="28"/>
    </row>
    <row r="3" spans="1:17" x14ac:dyDescent="0.3">
      <c r="G3" s="28" t="s">
        <v>5</v>
      </c>
      <c r="H3" s="28"/>
      <c r="I3" s="28"/>
      <c r="O3" s="28" t="s">
        <v>5</v>
      </c>
      <c r="P3" s="28"/>
      <c r="Q3" s="28"/>
    </row>
    <row r="4" spans="1:17" x14ac:dyDescent="0.3">
      <c r="A4" s="29" t="s">
        <v>6</v>
      </c>
      <c r="B4" s="3" t="s">
        <v>0</v>
      </c>
      <c r="C4" s="3" t="s">
        <v>4</v>
      </c>
      <c r="D4" s="3" t="s">
        <v>3</v>
      </c>
      <c r="E4" s="3" t="s">
        <v>2</v>
      </c>
      <c r="F4" s="3" t="s">
        <v>1</v>
      </c>
      <c r="G4" s="3" t="s">
        <v>7</v>
      </c>
      <c r="H4" s="3" t="s">
        <v>9</v>
      </c>
      <c r="I4" s="3" t="s">
        <v>12</v>
      </c>
      <c r="J4" s="37" t="s">
        <v>30</v>
      </c>
      <c r="K4" s="37" t="s">
        <v>31</v>
      </c>
      <c r="O4" t="s">
        <v>7</v>
      </c>
    </row>
    <row r="5" spans="1:17" x14ac:dyDescent="0.3">
      <c r="A5" s="29"/>
      <c r="B5" s="3">
        <v>15</v>
      </c>
      <c r="C5" s="3">
        <v>0</v>
      </c>
      <c r="D5" s="3">
        <v>0</v>
      </c>
      <c r="E5" s="3">
        <v>0</v>
      </c>
      <c r="F5" s="3">
        <v>0</v>
      </c>
      <c r="G5" s="21">
        <f>-$D$2*(F5/2^3+5*E5/2^5+21*D5/2^6+85*C5/2^7)</f>
        <v>0</v>
      </c>
      <c r="H5" s="3">
        <v>-2.5000000000000001E-2</v>
      </c>
      <c r="I5" s="23"/>
      <c r="J5" s="4"/>
      <c r="L5" s="40">
        <v>-1.2500000000000001E-2</v>
      </c>
      <c r="O5" s="38">
        <f>-$D$2*(F5/2^4+5*E5/2^6+21*D5/2^7+85*C5/2^8)</f>
        <v>0</v>
      </c>
    </row>
    <row r="6" spans="1:17" x14ac:dyDescent="0.3">
      <c r="A6" s="29"/>
      <c r="B6" s="3">
        <v>14</v>
      </c>
      <c r="C6" s="3">
        <v>0</v>
      </c>
      <c r="D6" s="3">
        <v>0</v>
      </c>
      <c r="E6" s="3">
        <v>0</v>
      </c>
      <c r="F6" s="3">
        <v>1</v>
      </c>
      <c r="G6" s="21">
        <f>-$D$2*(F6/2^3+5*E6/2^5+21*D6/2^6+85*C6/2^7)</f>
        <v>-0.625</v>
      </c>
      <c r="H6" s="22">
        <v>-0.63749999999999996</v>
      </c>
      <c r="I6" s="23">
        <f>ABS(ABS(G6-H6)/G6)*100</f>
        <v>1.9999999999999927</v>
      </c>
      <c r="J6" s="21">
        <f>H6-H5</f>
        <v>-0.61249999999999993</v>
      </c>
      <c r="K6" s="38">
        <f>G6-G5</f>
        <v>-0.625</v>
      </c>
      <c r="L6" s="41">
        <v>-0.56874999999999998</v>
      </c>
      <c r="O6" s="38">
        <f t="shared" ref="O6:O20" si="0">-$D$2*(F6/2^4+5*E6/2^6+21*D6/2^7+85*C6/2^8)</f>
        <v>-0.3125</v>
      </c>
    </row>
    <row r="7" spans="1:17" x14ac:dyDescent="0.3">
      <c r="A7" s="29"/>
      <c r="B7" s="3">
        <v>13</v>
      </c>
      <c r="C7" s="3">
        <v>0</v>
      </c>
      <c r="D7" s="3">
        <v>0</v>
      </c>
      <c r="E7" s="3">
        <v>1</v>
      </c>
      <c r="F7" s="3">
        <v>0</v>
      </c>
      <c r="G7" s="21">
        <f t="shared" ref="G7:G20" si="1">-$D$2*(F7/2^3+5*E7/2^5+21*D7/2^6+85*C7/2^7)</f>
        <v>-0.78125</v>
      </c>
      <c r="H7" s="21">
        <v>-0.78700000000000003</v>
      </c>
      <c r="I7" s="23">
        <f>ABS(ABS(G7-H7)/G7*100)</f>
        <v>0.73600000000000421</v>
      </c>
      <c r="J7" s="21">
        <f>H7-H6</f>
        <v>-0.14950000000000008</v>
      </c>
      <c r="K7" s="38">
        <f t="shared" ref="K7:K20" si="2">G7-G6</f>
        <v>-0.15625</v>
      </c>
      <c r="L7" s="40">
        <v>-0.7</v>
      </c>
      <c r="O7" s="38">
        <f t="shared" si="0"/>
        <v>-0.390625</v>
      </c>
    </row>
    <row r="8" spans="1:17" x14ac:dyDescent="0.3">
      <c r="A8" s="29"/>
      <c r="B8" s="3">
        <v>12</v>
      </c>
      <c r="C8" s="3">
        <v>0</v>
      </c>
      <c r="D8" s="3">
        <v>0</v>
      </c>
      <c r="E8" s="3">
        <v>1</v>
      </c>
      <c r="F8" s="3">
        <v>1</v>
      </c>
      <c r="G8" s="21">
        <f t="shared" si="1"/>
        <v>-1.40625</v>
      </c>
      <c r="H8" s="21">
        <v>-1.425</v>
      </c>
      <c r="I8" s="23">
        <f t="shared" ref="I7:I37" si="3">ABS(ABS(G8-H8)/G8*100)</f>
        <v>1.3333333333333366</v>
      </c>
      <c r="J8" s="21">
        <f t="shared" ref="J7:J37" si="4">H8-H7</f>
        <v>-0.63800000000000001</v>
      </c>
      <c r="K8" s="38">
        <f t="shared" si="2"/>
        <v>-0.625</v>
      </c>
      <c r="L8" s="40">
        <v>-1.25</v>
      </c>
      <c r="O8" s="38">
        <f t="shared" si="0"/>
        <v>-0.703125</v>
      </c>
    </row>
    <row r="9" spans="1:17" x14ac:dyDescent="0.3">
      <c r="A9" s="29"/>
      <c r="B9" s="3">
        <v>11</v>
      </c>
      <c r="C9" s="3">
        <v>0</v>
      </c>
      <c r="D9" s="3">
        <v>1</v>
      </c>
      <c r="E9" s="3">
        <v>0</v>
      </c>
      <c r="F9" s="3">
        <v>0</v>
      </c>
      <c r="G9" s="21">
        <f t="shared" si="1"/>
        <v>-1.640625</v>
      </c>
      <c r="H9" s="21">
        <v>-1.625</v>
      </c>
      <c r="I9" s="23">
        <f t="shared" si="3"/>
        <v>0.95238095238095244</v>
      </c>
      <c r="J9" s="21">
        <f t="shared" si="4"/>
        <v>-0.19999999999999996</v>
      </c>
      <c r="K9" s="38">
        <f t="shared" si="2"/>
        <v>-0.234375</v>
      </c>
      <c r="L9" s="40">
        <v>-1.4375</v>
      </c>
      <c r="O9" s="38">
        <f t="shared" si="0"/>
        <v>-0.8203125</v>
      </c>
    </row>
    <row r="10" spans="1:17" x14ac:dyDescent="0.3">
      <c r="A10" s="29"/>
      <c r="B10" s="3">
        <v>10</v>
      </c>
      <c r="C10" s="3">
        <v>0</v>
      </c>
      <c r="D10" s="3">
        <v>1</v>
      </c>
      <c r="E10" s="3">
        <v>0</v>
      </c>
      <c r="F10" s="3">
        <v>1</v>
      </c>
      <c r="G10" s="21">
        <f t="shared" si="1"/>
        <v>-2.265625</v>
      </c>
      <c r="H10" s="21">
        <v>-2.2749999999999999</v>
      </c>
      <c r="I10" s="23">
        <f t="shared" si="3"/>
        <v>0.41379310344827197</v>
      </c>
      <c r="J10" s="21">
        <f t="shared" si="4"/>
        <v>-0.64999999999999991</v>
      </c>
      <c r="K10" s="38">
        <f t="shared" si="2"/>
        <v>-0.625</v>
      </c>
      <c r="L10" s="40">
        <v>-1.9875</v>
      </c>
      <c r="O10" s="38">
        <f t="shared" si="0"/>
        <v>-1.1328125</v>
      </c>
    </row>
    <row r="11" spans="1:17" x14ac:dyDescent="0.3">
      <c r="A11" s="29"/>
      <c r="B11" s="3">
        <v>9</v>
      </c>
      <c r="C11" s="3">
        <v>0</v>
      </c>
      <c r="D11" s="3">
        <v>1</v>
      </c>
      <c r="E11" s="3">
        <v>1</v>
      </c>
      <c r="F11" s="3">
        <v>0</v>
      </c>
      <c r="G11" s="21">
        <f t="shared" si="1"/>
        <v>-2.421875</v>
      </c>
      <c r="H11" s="21">
        <v>-2.3875000000000002</v>
      </c>
      <c r="I11" s="23">
        <f t="shared" si="3"/>
        <v>1.4193548387096699</v>
      </c>
      <c r="J11" s="21">
        <f t="shared" si="4"/>
        <v>-0.11250000000000027</v>
      </c>
      <c r="K11" s="38">
        <f t="shared" si="2"/>
        <v>-0.15625</v>
      </c>
      <c r="L11" s="40">
        <v>-2.1312500000000001</v>
      </c>
      <c r="O11" s="38">
        <f t="shared" si="0"/>
        <v>-1.2109375</v>
      </c>
    </row>
    <row r="12" spans="1:17" x14ac:dyDescent="0.3">
      <c r="A12" s="29"/>
      <c r="B12" s="3">
        <v>8</v>
      </c>
      <c r="C12" s="3">
        <v>0</v>
      </c>
      <c r="D12" s="3">
        <v>1</v>
      </c>
      <c r="E12" s="3">
        <v>1</v>
      </c>
      <c r="F12" s="3">
        <v>1</v>
      </c>
      <c r="G12" s="21">
        <f t="shared" si="1"/>
        <v>-3.046875</v>
      </c>
      <c r="H12" s="21">
        <v>-3.0249999999999999</v>
      </c>
      <c r="I12" s="23">
        <f t="shared" si="3"/>
        <v>0.71794871794872095</v>
      </c>
      <c r="J12" s="21">
        <f t="shared" si="4"/>
        <v>-0.63749999999999973</v>
      </c>
      <c r="K12" s="38">
        <f t="shared" si="2"/>
        <v>-0.625</v>
      </c>
      <c r="L12" s="40">
        <v>-2.6749999999999998</v>
      </c>
      <c r="O12" s="38">
        <f t="shared" si="0"/>
        <v>-1.5234375</v>
      </c>
    </row>
    <row r="13" spans="1:17" x14ac:dyDescent="0.3">
      <c r="A13" s="29"/>
      <c r="B13" s="3">
        <v>7</v>
      </c>
      <c r="C13" s="3">
        <v>1</v>
      </c>
      <c r="D13" s="3">
        <v>0</v>
      </c>
      <c r="E13" s="3">
        <v>0</v>
      </c>
      <c r="F13" s="3">
        <v>0</v>
      </c>
      <c r="G13" s="21">
        <f t="shared" si="1"/>
        <v>-3.3203125</v>
      </c>
      <c r="H13" s="21">
        <v>-3.35</v>
      </c>
      <c r="I13" s="23">
        <f t="shared" si="3"/>
        <v>0.89411764705882613</v>
      </c>
      <c r="J13" s="21">
        <f t="shared" si="4"/>
        <v>-0.32500000000000018</v>
      </c>
      <c r="K13" s="38">
        <f t="shared" si="2"/>
        <v>-0.2734375</v>
      </c>
      <c r="L13" s="40">
        <v>-2.8875000000000002</v>
      </c>
      <c r="O13" s="38">
        <f t="shared" si="0"/>
        <v>-1.66015625</v>
      </c>
    </row>
    <row r="14" spans="1:17" x14ac:dyDescent="0.3">
      <c r="A14" s="29"/>
      <c r="B14" s="3">
        <v>6</v>
      </c>
      <c r="C14" s="3">
        <v>1</v>
      </c>
      <c r="D14" s="3">
        <v>0</v>
      </c>
      <c r="E14" s="3">
        <v>0</v>
      </c>
      <c r="F14" s="3">
        <v>1</v>
      </c>
      <c r="G14" s="21">
        <f t="shared" si="1"/>
        <v>-3.9453125</v>
      </c>
      <c r="H14" s="21">
        <v>-3.9375</v>
      </c>
      <c r="I14" s="23">
        <f t="shared" si="3"/>
        <v>0.19801980198019803</v>
      </c>
      <c r="J14" s="21">
        <f t="shared" si="4"/>
        <v>-0.58749999999999991</v>
      </c>
      <c r="K14" s="38">
        <f t="shared" si="2"/>
        <v>-0.625</v>
      </c>
      <c r="L14" s="40">
        <v>-3.4375</v>
      </c>
      <c r="O14" s="38">
        <f t="shared" si="0"/>
        <v>-1.97265625</v>
      </c>
    </row>
    <row r="15" spans="1:17" x14ac:dyDescent="0.3">
      <c r="A15" s="29"/>
      <c r="B15" s="3">
        <v>5</v>
      </c>
      <c r="C15" s="3">
        <v>1</v>
      </c>
      <c r="D15" s="3">
        <v>0</v>
      </c>
      <c r="E15" s="3">
        <v>1</v>
      </c>
      <c r="F15" s="3">
        <v>0</v>
      </c>
      <c r="G15" s="21">
        <f t="shared" si="1"/>
        <v>-4.1015625</v>
      </c>
      <c r="H15" s="21">
        <v>-4.0999999999999996</v>
      </c>
      <c r="I15" s="23">
        <f t="shared" si="3"/>
        <v>3.8095238095246758E-2</v>
      </c>
      <c r="J15" s="21">
        <f t="shared" si="4"/>
        <v>-0.16249999999999964</v>
      </c>
      <c r="K15" s="38">
        <f t="shared" si="2"/>
        <v>-0.15625</v>
      </c>
      <c r="L15" s="40">
        <v>-3.5625</v>
      </c>
      <c r="O15" s="38">
        <f t="shared" si="0"/>
        <v>-2.05078125</v>
      </c>
    </row>
    <row r="16" spans="1:17" x14ac:dyDescent="0.3">
      <c r="A16" s="29"/>
      <c r="B16" s="3">
        <v>4</v>
      </c>
      <c r="C16" s="3">
        <v>1</v>
      </c>
      <c r="D16" s="3">
        <v>0</v>
      </c>
      <c r="E16" s="3">
        <v>1</v>
      </c>
      <c r="F16" s="3">
        <v>1</v>
      </c>
      <c r="G16" s="21">
        <f t="shared" si="1"/>
        <v>-4.7265625</v>
      </c>
      <c r="H16" s="21">
        <v>-4.7374999999999998</v>
      </c>
      <c r="I16" s="23">
        <f t="shared" si="3"/>
        <v>0.23140495867768218</v>
      </c>
      <c r="J16" s="21">
        <f t="shared" si="4"/>
        <v>-0.63750000000000018</v>
      </c>
      <c r="K16" s="38">
        <f t="shared" si="2"/>
        <v>-0.625</v>
      </c>
      <c r="L16" s="40">
        <v>-4.1187500000000004</v>
      </c>
      <c r="O16" s="38">
        <f t="shared" si="0"/>
        <v>-2.36328125</v>
      </c>
    </row>
    <row r="17" spans="1:75" x14ac:dyDescent="0.3">
      <c r="A17" s="29"/>
      <c r="B17" s="3">
        <v>3</v>
      </c>
      <c r="C17" s="3">
        <v>1</v>
      </c>
      <c r="D17" s="3">
        <v>1</v>
      </c>
      <c r="E17" s="3">
        <v>0</v>
      </c>
      <c r="F17" s="3">
        <v>0</v>
      </c>
      <c r="G17" s="21">
        <f t="shared" si="1"/>
        <v>-4.9609375</v>
      </c>
      <c r="H17" s="21">
        <v>-4.9375</v>
      </c>
      <c r="I17" s="23">
        <f t="shared" si="3"/>
        <v>0.47244094488188976</v>
      </c>
      <c r="J17" s="21">
        <f t="shared" si="4"/>
        <v>-0.20000000000000018</v>
      </c>
      <c r="K17" s="38">
        <f t="shared" si="2"/>
        <v>-0.234375</v>
      </c>
      <c r="L17" s="40">
        <v>-4.3062500000000004</v>
      </c>
      <c r="O17" s="38">
        <f t="shared" si="0"/>
        <v>-2.48046875</v>
      </c>
    </row>
    <row r="18" spans="1:75" x14ac:dyDescent="0.3">
      <c r="A18" s="29"/>
      <c r="B18" s="3">
        <v>2</v>
      </c>
      <c r="C18" s="3">
        <v>1</v>
      </c>
      <c r="D18" s="3">
        <v>1</v>
      </c>
      <c r="E18" s="3">
        <v>0</v>
      </c>
      <c r="F18" s="3">
        <v>1</v>
      </c>
      <c r="G18" s="21">
        <f t="shared" si="1"/>
        <v>-5.5859375</v>
      </c>
      <c r="H18" s="21">
        <v>-5.5625</v>
      </c>
      <c r="I18" s="23">
        <f t="shared" si="3"/>
        <v>0.41958041958041958</v>
      </c>
      <c r="J18" s="21">
        <f t="shared" si="4"/>
        <v>-0.625</v>
      </c>
      <c r="K18" s="38">
        <f t="shared" si="2"/>
        <v>-0.625</v>
      </c>
      <c r="L18" s="40">
        <v>-4.84375</v>
      </c>
      <c r="O18" s="38">
        <f t="shared" si="0"/>
        <v>-2.79296875</v>
      </c>
    </row>
    <row r="19" spans="1:75" x14ac:dyDescent="0.3">
      <c r="A19" s="29"/>
      <c r="B19" s="3">
        <v>1</v>
      </c>
      <c r="C19" s="3">
        <v>1</v>
      </c>
      <c r="D19" s="3">
        <v>1</v>
      </c>
      <c r="E19" s="3">
        <v>1</v>
      </c>
      <c r="F19" s="3">
        <v>0</v>
      </c>
      <c r="G19" s="21">
        <f t="shared" si="1"/>
        <v>-5.7421875</v>
      </c>
      <c r="H19" s="21">
        <v>-5.7125000000000004</v>
      </c>
      <c r="I19" s="23">
        <f t="shared" si="3"/>
        <v>0.51700680272108224</v>
      </c>
      <c r="J19" s="21">
        <f t="shared" si="4"/>
        <v>-0.15000000000000036</v>
      </c>
      <c r="K19" s="38">
        <f t="shared" si="2"/>
        <v>-0.15625</v>
      </c>
      <c r="L19" s="40">
        <v>-5</v>
      </c>
      <c r="O19" s="38">
        <f t="shared" si="0"/>
        <v>-2.87109375</v>
      </c>
    </row>
    <row r="20" spans="1:75" x14ac:dyDescent="0.3">
      <c r="A20" s="29"/>
      <c r="B20" s="3">
        <v>0</v>
      </c>
      <c r="C20" s="3">
        <v>1</v>
      </c>
      <c r="D20" s="3">
        <v>1</v>
      </c>
      <c r="E20" s="3">
        <v>1</v>
      </c>
      <c r="F20" s="3">
        <v>1</v>
      </c>
      <c r="G20" s="21">
        <f t="shared" si="1"/>
        <v>-6.3671875</v>
      </c>
      <c r="H20" s="21">
        <v>-6.3624999999999998</v>
      </c>
      <c r="I20" s="23">
        <f>ABS(ABS(G20-H20)/G20*100)</f>
        <v>7.3619631901843285E-2</v>
      </c>
      <c r="J20" s="21">
        <f>H20-H19</f>
        <v>-0.64999999999999947</v>
      </c>
      <c r="K20" s="38">
        <f t="shared" si="2"/>
        <v>-0.625</v>
      </c>
      <c r="L20" s="40">
        <v>-5.6624999999999996</v>
      </c>
      <c r="O20" s="38">
        <f t="shared" si="0"/>
        <v>-3.18359375</v>
      </c>
    </row>
    <row r="21" spans="1:75" x14ac:dyDescent="0.3">
      <c r="A21" s="30" t="s">
        <v>11</v>
      </c>
      <c r="B21" s="5" t="s">
        <v>0</v>
      </c>
      <c r="C21" s="5" t="s">
        <v>4</v>
      </c>
      <c r="D21" s="5" t="s">
        <v>3</v>
      </c>
      <c r="E21" s="5" t="s">
        <v>2</v>
      </c>
      <c r="F21" s="5" t="s">
        <v>1</v>
      </c>
      <c r="G21" s="6"/>
      <c r="H21" s="6"/>
      <c r="I21" s="6"/>
      <c r="J21" s="21"/>
      <c r="BW21" t="s">
        <v>33</v>
      </c>
    </row>
    <row r="22" spans="1:75" x14ac:dyDescent="0.3">
      <c r="A22" s="30"/>
      <c r="B22" s="5">
        <v>15</v>
      </c>
      <c r="C22" s="5">
        <v>0</v>
      </c>
      <c r="D22" s="5">
        <v>0</v>
      </c>
      <c r="E22" s="5">
        <v>0</v>
      </c>
      <c r="F22" s="5">
        <v>0</v>
      </c>
      <c r="G22" s="25">
        <f>-$D$2*(F22/2^4+E22/2^3+D22/2^2+C22)</f>
        <v>0</v>
      </c>
      <c r="H22" s="25">
        <v>-3.7499999999999999E-2</v>
      </c>
      <c r="I22" s="6"/>
      <c r="J22" s="21"/>
      <c r="L22" s="42">
        <v>0</v>
      </c>
      <c r="O22" s="38">
        <f>-$D$2*(F22/2^5+E22/2^4+D22/2^3+C22/2)</f>
        <v>0</v>
      </c>
    </row>
    <row r="23" spans="1:75" x14ac:dyDescent="0.3">
      <c r="A23" s="30"/>
      <c r="B23" s="5">
        <v>14</v>
      </c>
      <c r="C23" s="5">
        <v>0</v>
      </c>
      <c r="D23" s="5">
        <v>0</v>
      </c>
      <c r="E23" s="5">
        <v>0</v>
      </c>
      <c r="F23" s="5">
        <v>1</v>
      </c>
      <c r="G23" s="25">
        <f t="shared" ref="G23:G37" si="5">-$D$2*(F23/2^4+E23/2^3+D23/2^2+C23)</f>
        <v>-0.3125</v>
      </c>
      <c r="H23" s="25">
        <v>-0.33750000000000002</v>
      </c>
      <c r="I23" s="24">
        <f>ABS(ABS(G23-H23)/G23*100)</f>
        <v>8.0000000000000071</v>
      </c>
      <c r="J23" s="21">
        <f t="shared" si="4"/>
        <v>-0.30000000000000004</v>
      </c>
      <c r="K23" s="38">
        <f>G23-G22</f>
        <v>-0.3125</v>
      </c>
      <c r="L23" s="42">
        <v>-0.28125</v>
      </c>
      <c r="O23" s="38">
        <f t="shared" ref="O23:O37" si="6">-$D$2*(F23/2^5+E23/2^4+D23/2^3+C23/2)</f>
        <v>-0.15625</v>
      </c>
    </row>
    <row r="24" spans="1:75" x14ac:dyDescent="0.3">
      <c r="A24" s="30"/>
      <c r="B24" s="5">
        <v>13</v>
      </c>
      <c r="C24" s="5">
        <v>0</v>
      </c>
      <c r="D24" s="5">
        <v>0</v>
      </c>
      <c r="E24" s="5">
        <v>1</v>
      </c>
      <c r="F24" s="5">
        <v>0</v>
      </c>
      <c r="G24" s="25">
        <f t="shared" si="5"/>
        <v>-0.625</v>
      </c>
      <c r="H24" s="25">
        <v>-0.65</v>
      </c>
      <c r="I24" s="24">
        <f t="shared" si="3"/>
        <v>4.0000000000000036</v>
      </c>
      <c r="J24" s="21">
        <f t="shared" si="4"/>
        <v>-0.3125</v>
      </c>
      <c r="K24" s="38">
        <f t="shared" ref="K24:K37" si="7">G24-G23</f>
        <v>-0.3125</v>
      </c>
      <c r="L24" s="42">
        <v>-0.56874999999999998</v>
      </c>
      <c r="O24" s="38">
        <f t="shared" si="6"/>
        <v>-0.3125</v>
      </c>
    </row>
    <row r="25" spans="1:75" x14ac:dyDescent="0.3">
      <c r="A25" s="30"/>
      <c r="B25" s="5">
        <v>12</v>
      </c>
      <c r="C25" s="5">
        <v>0</v>
      </c>
      <c r="D25" s="5">
        <v>0</v>
      </c>
      <c r="E25" s="5">
        <v>1</v>
      </c>
      <c r="F25" s="5">
        <v>1</v>
      </c>
      <c r="G25" s="25">
        <f t="shared" si="5"/>
        <v>-0.9375</v>
      </c>
      <c r="H25" s="25">
        <v>-0.96250000000000002</v>
      </c>
      <c r="I25" s="24">
        <f t="shared" si="3"/>
        <v>2.6666666666666687</v>
      </c>
      <c r="J25" s="21">
        <f t="shared" si="4"/>
        <v>-0.3125</v>
      </c>
      <c r="K25" s="38">
        <f t="shared" si="7"/>
        <v>-0.3125</v>
      </c>
      <c r="L25" s="42">
        <v>-0.85</v>
      </c>
      <c r="O25" s="38">
        <f t="shared" si="6"/>
        <v>-0.46875</v>
      </c>
    </row>
    <row r="26" spans="1:75" x14ac:dyDescent="0.3">
      <c r="A26" s="30"/>
      <c r="B26" s="5">
        <v>11</v>
      </c>
      <c r="C26" s="5">
        <v>0</v>
      </c>
      <c r="D26" s="5">
        <v>1</v>
      </c>
      <c r="E26" s="5">
        <v>0</v>
      </c>
      <c r="F26" s="5">
        <v>0</v>
      </c>
      <c r="G26" s="25">
        <f t="shared" si="5"/>
        <v>-1.25</v>
      </c>
      <c r="H26" s="25">
        <v>-1.2625</v>
      </c>
      <c r="I26" s="24">
        <f t="shared" si="3"/>
        <v>0.99999999999999634</v>
      </c>
      <c r="J26" s="21">
        <f t="shared" si="4"/>
        <v>-0.29999999999999993</v>
      </c>
      <c r="K26" s="38">
        <f t="shared" si="7"/>
        <v>-0.3125</v>
      </c>
      <c r="L26" s="42">
        <v>-1.1125</v>
      </c>
      <c r="O26" s="38">
        <f t="shared" si="6"/>
        <v>-0.625</v>
      </c>
    </row>
    <row r="27" spans="1:75" x14ac:dyDescent="0.3">
      <c r="A27" s="30"/>
      <c r="B27" s="5">
        <v>10</v>
      </c>
      <c r="C27" s="5">
        <v>0</v>
      </c>
      <c r="D27" s="5">
        <v>1</v>
      </c>
      <c r="E27" s="5">
        <v>0</v>
      </c>
      <c r="F27" s="5">
        <v>1</v>
      </c>
      <c r="G27" s="25">
        <f t="shared" si="5"/>
        <v>-1.5625</v>
      </c>
      <c r="H27" s="25">
        <v>-1.5625</v>
      </c>
      <c r="I27" s="24">
        <f t="shared" si="3"/>
        <v>0</v>
      </c>
      <c r="J27" s="21">
        <f t="shared" si="4"/>
        <v>-0.30000000000000004</v>
      </c>
      <c r="K27" s="38">
        <f t="shared" si="7"/>
        <v>-0.3125</v>
      </c>
      <c r="L27" s="42">
        <v>-1.3812500000000001</v>
      </c>
      <c r="O27" s="38">
        <f t="shared" si="6"/>
        <v>-0.78125</v>
      </c>
    </row>
    <row r="28" spans="1:75" x14ac:dyDescent="0.3">
      <c r="A28" s="30"/>
      <c r="B28" s="5">
        <v>9</v>
      </c>
      <c r="C28" s="5">
        <v>0</v>
      </c>
      <c r="D28" s="5">
        <v>1</v>
      </c>
      <c r="E28" s="5">
        <v>1</v>
      </c>
      <c r="F28" s="5">
        <v>0</v>
      </c>
      <c r="G28" s="25">
        <f t="shared" si="5"/>
        <v>-1.875</v>
      </c>
      <c r="H28" s="25">
        <v>-1.875</v>
      </c>
      <c r="I28" s="24">
        <f t="shared" si="3"/>
        <v>0</v>
      </c>
      <c r="J28" s="21">
        <f t="shared" si="4"/>
        <v>-0.3125</v>
      </c>
      <c r="K28" s="38">
        <f t="shared" si="7"/>
        <v>-0.3125</v>
      </c>
      <c r="L28" s="42">
        <v>-1.6625000000000001</v>
      </c>
      <c r="O28" s="38">
        <f t="shared" si="6"/>
        <v>-0.9375</v>
      </c>
    </row>
    <row r="29" spans="1:75" x14ac:dyDescent="0.3">
      <c r="A29" s="30"/>
      <c r="B29" s="5">
        <v>8</v>
      </c>
      <c r="C29" s="5">
        <v>0</v>
      </c>
      <c r="D29" s="5">
        <v>1</v>
      </c>
      <c r="E29" s="5">
        <v>1</v>
      </c>
      <c r="F29" s="5">
        <v>1</v>
      </c>
      <c r="G29" s="25">
        <f t="shared" si="5"/>
        <v>-2.1875</v>
      </c>
      <c r="H29" s="25">
        <v>-2.1875</v>
      </c>
      <c r="I29" s="24">
        <f t="shared" si="3"/>
        <v>0</v>
      </c>
      <c r="J29" s="21">
        <f t="shared" si="4"/>
        <v>-0.3125</v>
      </c>
      <c r="K29" s="38">
        <f t="shared" si="7"/>
        <v>-0.3125</v>
      </c>
      <c r="L29" s="42">
        <v>-1.9312499999999999</v>
      </c>
      <c r="O29" s="38">
        <f t="shared" si="6"/>
        <v>-1.09375</v>
      </c>
    </row>
    <row r="30" spans="1:75" x14ac:dyDescent="0.3">
      <c r="A30" s="30"/>
      <c r="B30" s="5">
        <v>7</v>
      </c>
      <c r="C30" s="5">
        <v>1</v>
      </c>
      <c r="D30" s="5">
        <v>0</v>
      </c>
      <c r="E30" s="5">
        <v>0</v>
      </c>
      <c r="F30" s="5">
        <v>0</v>
      </c>
      <c r="G30" s="25">
        <f t="shared" si="5"/>
        <v>-5</v>
      </c>
      <c r="H30" s="25">
        <v>-4.9625000000000004</v>
      </c>
      <c r="I30" s="24">
        <f t="shared" si="3"/>
        <v>0.74999999999999289</v>
      </c>
      <c r="J30" s="21">
        <f t="shared" si="4"/>
        <v>-2.7750000000000004</v>
      </c>
      <c r="K30" s="38">
        <f t="shared" si="7"/>
        <v>-2.8125</v>
      </c>
      <c r="L30" s="42">
        <v>-4.3250000000000002</v>
      </c>
      <c r="O30" s="38">
        <f t="shared" si="6"/>
        <v>-2.5</v>
      </c>
    </row>
    <row r="31" spans="1:75" x14ac:dyDescent="0.3">
      <c r="A31" s="30"/>
      <c r="B31" s="5">
        <v>6</v>
      </c>
      <c r="C31" s="5">
        <v>1</v>
      </c>
      <c r="D31" s="5">
        <v>0</v>
      </c>
      <c r="E31" s="5">
        <v>0</v>
      </c>
      <c r="F31" s="5">
        <v>1</v>
      </c>
      <c r="G31" s="25">
        <f t="shared" si="5"/>
        <v>-5.3125</v>
      </c>
      <c r="H31" s="25">
        <v>-5.2874999999999996</v>
      </c>
      <c r="I31" s="24">
        <f t="shared" si="3"/>
        <v>0.47058823529412436</v>
      </c>
      <c r="J31" s="21">
        <f t="shared" si="4"/>
        <v>-0.32499999999999929</v>
      </c>
      <c r="K31" s="38">
        <f t="shared" si="7"/>
        <v>-0.3125</v>
      </c>
      <c r="L31" s="42">
        <v>-4.5999999999999996</v>
      </c>
      <c r="O31" s="38">
        <f t="shared" si="6"/>
        <v>-2.65625</v>
      </c>
    </row>
    <row r="32" spans="1:75" x14ac:dyDescent="0.3">
      <c r="A32" s="30"/>
      <c r="B32" s="5">
        <v>5</v>
      </c>
      <c r="C32" s="5">
        <v>1</v>
      </c>
      <c r="D32" s="5">
        <v>0</v>
      </c>
      <c r="E32" s="5">
        <v>1</v>
      </c>
      <c r="F32" s="5">
        <v>0</v>
      </c>
      <c r="G32" s="25">
        <f t="shared" si="5"/>
        <v>-5.625</v>
      </c>
      <c r="H32" s="25">
        <v>-5.5875000000000004</v>
      </c>
      <c r="I32" s="24">
        <f t="shared" si="3"/>
        <v>0.66666666666666041</v>
      </c>
      <c r="J32" s="21">
        <f t="shared" si="4"/>
        <v>-0.30000000000000071</v>
      </c>
      <c r="K32" s="38">
        <f t="shared" si="7"/>
        <v>-0.3125</v>
      </c>
      <c r="L32" s="42">
        <v>-4.8875000000000002</v>
      </c>
      <c r="O32" s="38">
        <f t="shared" si="6"/>
        <v>-2.8125</v>
      </c>
    </row>
    <row r="33" spans="1:31" x14ac:dyDescent="0.3">
      <c r="A33" s="30"/>
      <c r="B33" s="5">
        <v>4</v>
      </c>
      <c r="C33" s="5">
        <v>1</v>
      </c>
      <c r="D33" s="5">
        <v>0</v>
      </c>
      <c r="E33" s="5">
        <v>1</v>
      </c>
      <c r="F33" s="5">
        <v>1</v>
      </c>
      <c r="G33" s="25">
        <f t="shared" si="5"/>
        <v>-5.9375</v>
      </c>
      <c r="H33" s="25">
        <v>-5.9124999999999996</v>
      </c>
      <c r="I33" s="24">
        <f t="shared" si="3"/>
        <v>0.42105263157895334</v>
      </c>
      <c r="J33" s="21">
        <f t="shared" si="4"/>
        <v>-0.32499999999999929</v>
      </c>
      <c r="K33" s="38">
        <f t="shared" si="7"/>
        <v>-0.3125</v>
      </c>
      <c r="L33" s="42">
        <v>-5.1749999999999998</v>
      </c>
      <c r="O33" s="38">
        <f t="shared" si="6"/>
        <v>-2.96875</v>
      </c>
    </row>
    <row r="34" spans="1:31" x14ac:dyDescent="0.3">
      <c r="A34" s="30"/>
      <c r="B34" s="5">
        <v>3</v>
      </c>
      <c r="C34" s="5">
        <v>1</v>
      </c>
      <c r="D34" s="5">
        <v>1</v>
      </c>
      <c r="E34" s="5">
        <v>0</v>
      </c>
      <c r="F34" s="5">
        <v>0</v>
      </c>
      <c r="G34" s="25">
        <f t="shared" si="5"/>
        <v>-6.25</v>
      </c>
      <c r="H34" s="25">
        <v>-6.2</v>
      </c>
      <c r="I34" s="24">
        <f t="shared" si="3"/>
        <v>0.79999999999999727</v>
      </c>
      <c r="J34" s="21">
        <f t="shared" si="4"/>
        <v>-0.28750000000000053</v>
      </c>
      <c r="K34" s="38">
        <f t="shared" si="7"/>
        <v>-0.3125</v>
      </c>
      <c r="L34" s="42">
        <v>-5.4375</v>
      </c>
      <c r="O34" s="38">
        <f t="shared" si="6"/>
        <v>-3.125</v>
      </c>
    </row>
    <row r="35" spans="1:31" x14ac:dyDescent="0.3">
      <c r="A35" s="30"/>
      <c r="B35" s="5">
        <v>2</v>
      </c>
      <c r="C35" s="5">
        <v>1</v>
      </c>
      <c r="D35" s="5">
        <v>1</v>
      </c>
      <c r="E35" s="5">
        <v>0</v>
      </c>
      <c r="F35" s="5">
        <v>1</v>
      </c>
      <c r="G35" s="25">
        <f t="shared" si="5"/>
        <v>-6.5625</v>
      </c>
      <c r="H35" s="25">
        <v>-6.5250000000000004</v>
      </c>
      <c r="I35" s="24">
        <f t="shared" si="3"/>
        <v>0.57142857142856607</v>
      </c>
      <c r="J35" s="21">
        <f t="shared" si="4"/>
        <v>-0.32500000000000018</v>
      </c>
      <c r="K35" s="38">
        <f t="shared" si="7"/>
        <v>-0.3125</v>
      </c>
      <c r="L35" s="42">
        <v>-5.7249999999999996</v>
      </c>
      <c r="O35" s="38">
        <f t="shared" si="6"/>
        <v>-3.28125</v>
      </c>
    </row>
    <row r="36" spans="1:31" x14ac:dyDescent="0.3">
      <c r="A36" s="30"/>
      <c r="B36" s="5">
        <v>1</v>
      </c>
      <c r="C36" s="5">
        <v>1</v>
      </c>
      <c r="D36" s="5">
        <v>1</v>
      </c>
      <c r="E36" s="5">
        <v>1</v>
      </c>
      <c r="F36" s="5">
        <v>0</v>
      </c>
      <c r="G36" s="25">
        <f t="shared" si="5"/>
        <v>-6.875</v>
      </c>
      <c r="H36" s="25">
        <v>-6.8250000000000002</v>
      </c>
      <c r="I36" s="24">
        <f t="shared" si="3"/>
        <v>0.72727272727272463</v>
      </c>
      <c r="J36" s="21">
        <f t="shared" si="4"/>
        <v>-0.29999999999999982</v>
      </c>
      <c r="K36" s="38">
        <f t="shared" si="7"/>
        <v>-0.3125</v>
      </c>
      <c r="L36" s="42">
        <v>-6.0125000000000002</v>
      </c>
      <c r="O36" s="38">
        <f t="shared" si="6"/>
        <v>-3.4375</v>
      </c>
    </row>
    <row r="37" spans="1:31" x14ac:dyDescent="0.3">
      <c r="A37" s="30"/>
      <c r="B37" s="5">
        <v>0</v>
      </c>
      <c r="C37" s="5">
        <v>1</v>
      </c>
      <c r="D37" s="5">
        <v>1</v>
      </c>
      <c r="E37" s="5">
        <v>1</v>
      </c>
      <c r="F37" s="5">
        <v>1</v>
      </c>
      <c r="G37" s="25">
        <f t="shared" si="5"/>
        <v>-7.1875</v>
      </c>
      <c r="H37" s="25">
        <v>-7.15</v>
      </c>
      <c r="I37" s="24">
        <f t="shared" si="3"/>
        <v>0.52173913043477771</v>
      </c>
      <c r="J37" s="21">
        <f t="shared" si="4"/>
        <v>-0.32500000000000018</v>
      </c>
      <c r="K37" s="38">
        <f t="shared" si="7"/>
        <v>-0.3125</v>
      </c>
      <c r="L37" s="42">
        <v>-6.375</v>
      </c>
      <c r="O37" s="38">
        <f t="shared" si="6"/>
        <v>-3.59375</v>
      </c>
    </row>
    <row r="38" spans="1:31" x14ac:dyDescent="0.3">
      <c r="A38" s="31" t="s">
        <v>13</v>
      </c>
      <c r="B38" s="7" t="s">
        <v>0</v>
      </c>
      <c r="C38" s="7" t="s">
        <v>4</v>
      </c>
      <c r="D38" s="7" t="s">
        <v>3</v>
      </c>
      <c r="E38" s="7" t="s">
        <v>2</v>
      </c>
      <c r="F38" s="7" t="s">
        <v>1</v>
      </c>
      <c r="G38" s="8"/>
    </row>
    <row r="39" spans="1:31" x14ac:dyDescent="0.3">
      <c r="A39" s="31"/>
      <c r="B39" s="7">
        <v>15</v>
      </c>
      <c r="C39" s="7">
        <v>0</v>
      </c>
      <c r="D39" s="7">
        <v>0</v>
      </c>
      <c r="E39" s="7">
        <v>0</v>
      </c>
      <c r="F39" s="7">
        <v>0</v>
      </c>
      <c r="G39" s="8">
        <f>-$D$2*(F39/2^3+E39/4+5*D39/2^4+21*C39/2^5)</f>
        <v>0</v>
      </c>
      <c r="H39">
        <f>-$D$2*(F39/2^4+E39/8+5*D39/2^5+21*C39/2^6)</f>
        <v>0</v>
      </c>
    </row>
    <row r="40" spans="1:31" x14ac:dyDescent="0.3">
      <c r="A40" s="31"/>
      <c r="B40" s="7">
        <v>14</v>
      </c>
      <c r="C40" s="7">
        <v>0</v>
      </c>
      <c r="D40" s="7">
        <v>0</v>
      </c>
      <c r="E40" s="7">
        <v>0</v>
      </c>
      <c r="F40" s="7">
        <v>1</v>
      </c>
      <c r="G40" s="8">
        <f t="shared" ref="G40:G54" si="8">-$D$2*(F40/2^3+E40/4+5*D40/2^4+21*C40/2^5)</f>
        <v>-0.625</v>
      </c>
      <c r="H40">
        <f t="shared" ref="H40:H54" si="9">-$D$2*(F40/2^4+E40/8+5*D40/2^5+21*C40/2^6)</f>
        <v>-0.3125</v>
      </c>
      <c r="AE40" t="s">
        <v>32</v>
      </c>
    </row>
    <row r="41" spans="1:31" x14ac:dyDescent="0.3">
      <c r="A41" s="31"/>
      <c r="B41" s="7">
        <v>13</v>
      </c>
      <c r="C41" s="7">
        <v>0</v>
      </c>
      <c r="D41" s="7">
        <v>0</v>
      </c>
      <c r="E41" s="7">
        <v>1</v>
      </c>
      <c r="F41" s="7">
        <v>0</v>
      </c>
      <c r="G41" s="8">
        <f t="shared" si="8"/>
        <v>-1.25</v>
      </c>
      <c r="H41">
        <f t="shared" si="9"/>
        <v>-0.625</v>
      </c>
    </row>
    <row r="42" spans="1:31" x14ac:dyDescent="0.3">
      <c r="A42" s="31"/>
      <c r="B42" s="7">
        <v>12</v>
      </c>
      <c r="C42" s="7">
        <v>0</v>
      </c>
      <c r="D42" s="7">
        <v>0</v>
      </c>
      <c r="E42" s="7">
        <v>1</v>
      </c>
      <c r="F42" s="7">
        <v>1</v>
      </c>
      <c r="G42" s="8">
        <f t="shared" si="8"/>
        <v>-1.875</v>
      </c>
      <c r="H42">
        <f t="shared" si="9"/>
        <v>-0.9375</v>
      </c>
    </row>
    <row r="43" spans="1:31" x14ac:dyDescent="0.3">
      <c r="A43" s="31"/>
      <c r="B43" s="7">
        <v>11</v>
      </c>
      <c r="C43" s="7">
        <v>0</v>
      </c>
      <c r="D43" s="7">
        <v>1</v>
      </c>
      <c r="E43" s="7">
        <v>0</v>
      </c>
      <c r="F43" s="7">
        <v>0</v>
      </c>
      <c r="G43" s="8">
        <f t="shared" si="8"/>
        <v>-1.5625</v>
      </c>
      <c r="H43">
        <f t="shared" si="9"/>
        <v>-0.78125</v>
      </c>
    </row>
    <row r="44" spans="1:31" x14ac:dyDescent="0.3">
      <c r="A44" s="31"/>
      <c r="B44" s="7">
        <v>10</v>
      </c>
      <c r="C44" s="7">
        <v>0</v>
      </c>
      <c r="D44" s="7">
        <v>1</v>
      </c>
      <c r="E44" s="7">
        <v>0</v>
      </c>
      <c r="F44" s="7">
        <v>1</v>
      </c>
      <c r="G44" s="8">
        <f t="shared" si="8"/>
        <v>-2.1875</v>
      </c>
      <c r="H44">
        <f t="shared" si="9"/>
        <v>-1.09375</v>
      </c>
    </row>
    <row r="45" spans="1:31" x14ac:dyDescent="0.3">
      <c r="A45" s="31"/>
      <c r="B45" s="7">
        <v>9</v>
      </c>
      <c r="C45" s="7">
        <v>0</v>
      </c>
      <c r="D45" s="7">
        <v>1</v>
      </c>
      <c r="E45" s="7">
        <v>1</v>
      </c>
      <c r="F45" s="7">
        <v>0</v>
      </c>
      <c r="G45" s="8">
        <f t="shared" si="8"/>
        <v>-2.8125</v>
      </c>
      <c r="H45">
        <f t="shared" si="9"/>
        <v>-1.40625</v>
      </c>
    </row>
    <row r="46" spans="1:31" x14ac:dyDescent="0.3">
      <c r="A46" s="31"/>
      <c r="B46" s="7">
        <v>8</v>
      </c>
      <c r="C46" s="7">
        <v>0</v>
      </c>
      <c r="D46" s="7">
        <v>1</v>
      </c>
      <c r="E46" s="7">
        <v>1</v>
      </c>
      <c r="F46" s="7">
        <v>1</v>
      </c>
      <c r="G46" s="8">
        <f t="shared" si="8"/>
        <v>-3.4375</v>
      </c>
      <c r="H46">
        <f t="shared" si="9"/>
        <v>-1.71875</v>
      </c>
    </row>
    <row r="47" spans="1:31" x14ac:dyDescent="0.3">
      <c r="A47" s="31"/>
      <c r="B47" s="7">
        <v>7</v>
      </c>
      <c r="C47" s="7">
        <v>1</v>
      </c>
      <c r="D47" s="7">
        <v>0</v>
      </c>
      <c r="E47" s="7">
        <v>0</v>
      </c>
      <c r="F47" s="7">
        <v>0</v>
      </c>
      <c r="G47" s="8">
        <f t="shared" si="8"/>
        <v>-3.28125</v>
      </c>
      <c r="H47">
        <f t="shared" si="9"/>
        <v>-1.640625</v>
      </c>
    </row>
    <row r="48" spans="1:31" x14ac:dyDescent="0.3">
      <c r="A48" s="31"/>
      <c r="B48" s="7">
        <v>6</v>
      </c>
      <c r="C48" s="7">
        <v>1</v>
      </c>
      <c r="D48" s="7">
        <v>0</v>
      </c>
      <c r="E48" s="7">
        <v>0</v>
      </c>
      <c r="F48" s="7">
        <v>1</v>
      </c>
      <c r="G48" s="8">
        <f t="shared" si="8"/>
        <v>-3.90625</v>
      </c>
      <c r="H48">
        <f t="shared" si="9"/>
        <v>-1.953125</v>
      </c>
    </row>
    <row r="49" spans="1:8" x14ac:dyDescent="0.3">
      <c r="A49" s="31"/>
      <c r="B49" s="7">
        <v>5</v>
      </c>
      <c r="C49" s="7">
        <v>1</v>
      </c>
      <c r="D49" s="7">
        <v>0</v>
      </c>
      <c r="E49" s="7">
        <v>1</v>
      </c>
      <c r="F49" s="7">
        <v>0</v>
      </c>
      <c r="G49" s="8">
        <f t="shared" si="8"/>
        <v>-4.53125</v>
      </c>
      <c r="H49">
        <f t="shared" si="9"/>
        <v>-2.265625</v>
      </c>
    </row>
    <row r="50" spans="1:8" x14ac:dyDescent="0.3">
      <c r="A50" s="31"/>
      <c r="B50" s="7">
        <v>4</v>
      </c>
      <c r="C50" s="7">
        <v>1</v>
      </c>
      <c r="D50" s="7">
        <v>0</v>
      </c>
      <c r="E50" s="7">
        <v>1</v>
      </c>
      <c r="F50" s="7">
        <v>1</v>
      </c>
      <c r="G50" s="8">
        <f t="shared" si="8"/>
        <v>-5.15625</v>
      </c>
      <c r="H50">
        <f t="shared" si="9"/>
        <v>-2.578125</v>
      </c>
    </row>
    <row r="51" spans="1:8" x14ac:dyDescent="0.3">
      <c r="A51" s="31"/>
      <c r="B51" s="7">
        <v>3</v>
      </c>
      <c r="C51" s="7">
        <v>1</v>
      </c>
      <c r="D51" s="7">
        <v>1</v>
      </c>
      <c r="E51" s="7">
        <v>0</v>
      </c>
      <c r="F51" s="7">
        <v>0</v>
      </c>
      <c r="G51" s="8">
        <f t="shared" si="8"/>
        <v>-4.84375</v>
      </c>
      <c r="H51">
        <f t="shared" si="9"/>
        <v>-2.421875</v>
      </c>
    </row>
    <row r="52" spans="1:8" x14ac:dyDescent="0.3">
      <c r="A52" s="31"/>
      <c r="B52" s="7">
        <v>2</v>
      </c>
      <c r="C52" s="7">
        <v>1</v>
      </c>
      <c r="D52" s="7">
        <v>1</v>
      </c>
      <c r="E52" s="7">
        <v>0</v>
      </c>
      <c r="F52" s="7">
        <v>1</v>
      </c>
      <c r="G52" s="8">
        <f t="shared" si="8"/>
        <v>-5.46875</v>
      </c>
      <c r="H52">
        <f t="shared" si="9"/>
        <v>-2.734375</v>
      </c>
    </row>
    <row r="53" spans="1:8" x14ac:dyDescent="0.3">
      <c r="A53" s="31"/>
      <c r="B53" s="7">
        <v>1</v>
      </c>
      <c r="C53" s="7">
        <v>1</v>
      </c>
      <c r="D53" s="7">
        <v>1</v>
      </c>
      <c r="E53" s="7">
        <v>1</v>
      </c>
      <c r="F53" s="7">
        <v>0</v>
      </c>
      <c r="G53" s="8">
        <f t="shared" si="8"/>
        <v>-6.09375</v>
      </c>
      <c r="H53">
        <f t="shared" si="9"/>
        <v>-3.046875</v>
      </c>
    </row>
    <row r="54" spans="1:8" x14ac:dyDescent="0.3">
      <c r="A54" s="31"/>
      <c r="B54" s="7">
        <v>0</v>
      </c>
      <c r="C54" s="7">
        <v>1</v>
      </c>
      <c r="D54" s="7">
        <v>1</v>
      </c>
      <c r="E54" s="7">
        <v>1</v>
      </c>
      <c r="F54" s="7">
        <v>1</v>
      </c>
      <c r="G54" s="8">
        <f t="shared" si="8"/>
        <v>-6.71875</v>
      </c>
      <c r="H54">
        <f t="shared" si="9"/>
        <v>-3.359375</v>
      </c>
    </row>
    <row r="55" spans="1:8" x14ac:dyDescent="0.3">
      <c r="A55" s="32" t="s">
        <v>14</v>
      </c>
      <c r="B55" s="9" t="s">
        <v>0</v>
      </c>
      <c r="C55" s="9" t="s">
        <v>4</v>
      </c>
      <c r="D55" s="9" t="s">
        <v>3</v>
      </c>
      <c r="E55" s="9" t="s">
        <v>2</v>
      </c>
      <c r="F55" s="9" t="s">
        <v>1</v>
      </c>
      <c r="G55" s="10"/>
    </row>
    <row r="56" spans="1:8" x14ac:dyDescent="0.3">
      <c r="A56" s="32"/>
      <c r="B56" s="9">
        <v>15</v>
      </c>
      <c r="C56" s="9">
        <v>0</v>
      </c>
      <c r="D56" s="9">
        <v>0</v>
      </c>
      <c r="E56" s="9">
        <v>0</v>
      </c>
      <c r="F56" s="9">
        <v>0</v>
      </c>
      <c r="G56" s="10">
        <f>-$D$2*(F56/2^4+E56/2^3+D56/2+5*C56/2^3)</f>
        <v>0</v>
      </c>
      <c r="H56">
        <f>-$D$2*(F56/2^5+E56/2^4+D56/4+5*C56/2^4)</f>
        <v>0</v>
      </c>
    </row>
    <row r="57" spans="1:8" x14ac:dyDescent="0.3">
      <c r="A57" s="32"/>
      <c r="B57" s="9">
        <v>14</v>
      </c>
      <c r="C57" s="9">
        <v>0</v>
      </c>
      <c r="D57" s="9">
        <v>0</v>
      </c>
      <c r="E57" s="9">
        <v>0</v>
      </c>
      <c r="F57" s="9">
        <v>1</v>
      </c>
      <c r="G57" s="10">
        <f t="shared" ref="G57:G71" si="10">-$D$2*(F57/2^4+E57/2^3+D57/2+5*C57/2^3)</f>
        <v>-0.3125</v>
      </c>
      <c r="H57">
        <f t="shared" ref="H57:H71" si="11">-$D$2*(F57/2^5+E57/2^4+D57/4+5*C57/2^4)</f>
        <v>-0.15625</v>
      </c>
    </row>
    <row r="58" spans="1:8" x14ac:dyDescent="0.3">
      <c r="A58" s="32"/>
      <c r="B58" s="9">
        <v>13</v>
      </c>
      <c r="C58" s="9">
        <v>0</v>
      </c>
      <c r="D58" s="9">
        <v>0</v>
      </c>
      <c r="E58" s="9">
        <v>1</v>
      </c>
      <c r="F58" s="9">
        <v>0</v>
      </c>
      <c r="G58" s="10">
        <f t="shared" si="10"/>
        <v>-0.625</v>
      </c>
      <c r="H58">
        <f t="shared" si="11"/>
        <v>-0.3125</v>
      </c>
    </row>
    <row r="59" spans="1:8" x14ac:dyDescent="0.3">
      <c r="A59" s="32"/>
      <c r="B59" s="9">
        <v>12</v>
      </c>
      <c r="C59" s="9">
        <v>0</v>
      </c>
      <c r="D59" s="9">
        <v>0</v>
      </c>
      <c r="E59" s="9">
        <v>1</v>
      </c>
      <c r="F59" s="9">
        <v>1</v>
      </c>
      <c r="G59" s="10">
        <f t="shared" si="10"/>
        <v>-0.9375</v>
      </c>
      <c r="H59">
        <f t="shared" si="11"/>
        <v>-0.46875</v>
      </c>
    </row>
    <row r="60" spans="1:8" x14ac:dyDescent="0.3">
      <c r="A60" s="32"/>
      <c r="B60" s="9">
        <v>11</v>
      </c>
      <c r="C60" s="9">
        <v>0</v>
      </c>
      <c r="D60" s="9">
        <v>1</v>
      </c>
      <c r="E60" s="9">
        <v>0</v>
      </c>
      <c r="F60" s="9">
        <v>0</v>
      </c>
      <c r="G60" s="10">
        <f t="shared" si="10"/>
        <v>-2.5</v>
      </c>
      <c r="H60">
        <f t="shared" si="11"/>
        <v>-1.25</v>
      </c>
    </row>
    <row r="61" spans="1:8" x14ac:dyDescent="0.3">
      <c r="A61" s="32"/>
      <c r="B61" s="9">
        <v>10</v>
      </c>
      <c r="C61" s="9">
        <v>0</v>
      </c>
      <c r="D61" s="9">
        <v>1</v>
      </c>
      <c r="E61" s="9">
        <v>0</v>
      </c>
      <c r="F61" s="9">
        <v>1</v>
      </c>
      <c r="G61" s="10">
        <f t="shared" si="10"/>
        <v>-2.8125</v>
      </c>
      <c r="H61">
        <f t="shared" si="11"/>
        <v>-1.40625</v>
      </c>
    </row>
    <row r="62" spans="1:8" x14ac:dyDescent="0.3">
      <c r="A62" s="32"/>
      <c r="B62" s="9">
        <v>9</v>
      </c>
      <c r="C62" s="9">
        <v>0</v>
      </c>
      <c r="D62" s="9">
        <v>1</v>
      </c>
      <c r="E62" s="9">
        <v>1</v>
      </c>
      <c r="F62" s="9">
        <v>0</v>
      </c>
      <c r="G62" s="10">
        <f t="shared" si="10"/>
        <v>-3.125</v>
      </c>
      <c r="H62">
        <f t="shared" si="11"/>
        <v>-1.5625</v>
      </c>
    </row>
    <row r="63" spans="1:8" x14ac:dyDescent="0.3">
      <c r="A63" s="32"/>
      <c r="B63" s="9">
        <v>8</v>
      </c>
      <c r="C63" s="9">
        <v>0</v>
      </c>
      <c r="D63" s="9">
        <v>1</v>
      </c>
      <c r="E63" s="9">
        <v>1</v>
      </c>
      <c r="F63" s="9">
        <v>1</v>
      </c>
      <c r="G63" s="10">
        <f t="shared" si="10"/>
        <v>-3.4375</v>
      </c>
      <c r="H63">
        <f t="shared" si="11"/>
        <v>-1.71875</v>
      </c>
    </row>
    <row r="64" spans="1:8" x14ac:dyDescent="0.3">
      <c r="A64" s="32"/>
      <c r="B64" s="9">
        <v>7</v>
      </c>
      <c r="C64" s="9">
        <v>1</v>
      </c>
      <c r="D64" s="9">
        <v>0</v>
      </c>
      <c r="E64" s="9">
        <v>0</v>
      </c>
      <c r="F64" s="9">
        <v>0</v>
      </c>
      <c r="G64" s="10">
        <f t="shared" si="10"/>
        <v>-3.125</v>
      </c>
      <c r="H64">
        <f t="shared" si="11"/>
        <v>-1.5625</v>
      </c>
    </row>
    <row r="65" spans="1:8" x14ac:dyDescent="0.3">
      <c r="A65" s="32"/>
      <c r="B65" s="9">
        <v>6</v>
      </c>
      <c r="C65" s="9">
        <v>1</v>
      </c>
      <c r="D65" s="9">
        <v>0</v>
      </c>
      <c r="E65" s="9">
        <v>0</v>
      </c>
      <c r="F65" s="9">
        <v>1</v>
      </c>
      <c r="G65" s="10">
        <f t="shared" si="10"/>
        <v>-3.4375</v>
      </c>
      <c r="H65">
        <f t="shared" si="11"/>
        <v>-1.71875</v>
      </c>
    </row>
    <row r="66" spans="1:8" x14ac:dyDescent="0.3">
      <c r="A66" s="32"/>
      <c r="B66" s="9">
        <v>5</v>
      </c>
      <c r="C66" s="9">
        <v>1</v>
      </c>
      <c r="D66" s="9">
        <v>0</v>
      </c>
      <c r="E66" s="9">
        <v>1</v>
      </c>
      <c r="F66" s="9">
        <v>0</v>
      </c>
      <c r="G66" s="10">
        <f t="shared" si="10"/>
        <v>-3.75</v>
      </c>
      <c r="H66">
        <f t="shared" si="11"/>
        <v>-1.875</v>
      </c>
    </row>
    <row r="67" spans="1:8" x14ac:dyDescent="0.3">
      <c r="A67" s="32"/>
      <c r="B67" s="9">
        <v>4</v>
      </c>
      <c r="C67" s="9">
        <v>1</v>
      </c>
      <c r="D67" s="9">
        <v>0</v>
      </c>
      <c r="E67" s="9">
        <v>1</v>
      </c>
      <c r="F67" s="9">
        <v>1</v>
      </c>
      <c r="G67" s="10">
        <f t="shared" si="10"/>
        <v>-4.0625</v>
      </c>
      <c r="H67">
        <f t="shared" si="11"/>
        <v>-2.03125</v>
      </c>
    </row>
    <row r="68" spans="1:8" x14ac:dyDescent="0.3">
      <c r="A68" s="32"/>
      <c r="B68" s="9">
        <v>3</v>
      </c>
      <c r="C68" s="9">
        <v>1</v>
      </c>
      <c r="D68" s="9">
        <v>1</v>
      </c>
      <c r="E68" s="9">
        <v>0</v>
      </c>
      <c r="F68" s="9">
        <v>0</v>
      </c>
      <c r="G68" s="10">
        <f t="shared" si="10"/>
        <v>-5.625</v>
      </c>
      <c r="H68">
        <f t="shared" si="11"/>
        <v>-2.8125</v>
      </c>
    </row>
    <row r="69" spans="1:8" x14ac:dyDescent="0.3">
      <c r="A69" s="32"/>
      <c r="B69" s="9">
        <v>2</v>
      </c>
      <c r="C69" s="9">
        <v>1</v>
      </c>
      <c r="D69" s="9">
        <v>1</v>
      </c>
      <c r="E69" s="9">
        <v>0</v>
      </c>
      <c r="F69" s="9">
        <v>1</v>
      </c>
      <c r="G69" s="10">
        <f t="shared" si="10"/>
        <v>-5.9375</v>
      </c>
      <c r="H69">
        <f t="shared" si="11"/>
        <v>-2.96875</v>
      </c>
    </row>
    <row r="70" spans="1:8" x14ac:dyDescent="0.3">
      <c r="A70" s="32"/>
      <c r="B70" s="9">
        <v>1</v>
      </c>
      <c r="C70" s="9">
        <v>1</v>
      </c>
      <c r="D70" s="9">
        <v>1</v>
      </c>
      <c r="E70" s="9">
        <v>1</v>
      </c>
      <c r="F70" s="9">
        <v>0</v>
      </c>
      <c r="G70" s="10">
        <f t="shared" si="10"/>
        <v>-6.25</v>
      </c>
      <c r="H70">
        <f t="shared" si="11"/>
        <v>-3.125</v>
      </c>
    </row>
    <row r="71" spans="1:8" x14ac:dyDescent="0.3">
      <c r="A71" s="32"/>
      <c r="B71" s="9">
        <v>0</v>
      </c>
      <c r="C71" s="9">
        <v>1</v>
      </c>
      <c r="D71" s="9">
        <v>1</v>
      </c>
      <c r="E71" s="9">
        <v>1</v>
      </c>
      <c r="F71" s="9">
        <v>1</v>
      </c>
      <c r="G71" s="10">
        <f t="shared" si="10"/>
        <v>-6.5625</v>
      </c>
      <c r="H71">
        <f t="shared" si="11"/>
        <v>-3.28125</v>
      </c>
    </row>
  </sheetData>
  <mergeCells count="8">
    <mergeCell ref="O2:Q2"/>
    <mergeCell ref="O3:Q3"/>
    <mergeCell ref="G2:I2"/>
    <mergeCell ref="A4:A20"/>
    <mergeCell ref="A21:A37"/>
    <mergeCell ref="A38:A54"/>
    <mergeCell ref="A55:A71"/>
    <mergeCell ref="G3:I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7EA72-18FD-4C6C-B4A2-B88AB1B4E2DF}">
  <dimension ref="B3:O10"/>
  <sheetViews>
    <sheetView workbookViewId="0">
      <selection activeCell="G14" sqref="G14"/>
    </sheetView>
  </sheetViews>
  <sheetFormatPr defaultRowHeight="14.4" x14ac:dyDescent="0.3"/>
  <cols>
    <col min="3" max="3" width="12.44140625" bestFit="1" customWidth="1"/>
  </cols>
  <sheetData>
    <row r="3" spans="2:15" x14ac:dyDescent="0.3">
      <c r="C3" s="15" t="s">
        <v>29</v>
      </c>
      <c r="D3" s="15">
        <v>6.25</v>
      </c>
    </row>
    <row r="6" spans="2:15" x14ac:dyDescent="0.3">
      <c r="B6" s="4"/>
      <c r="C6" s="33" t="s">
        <v>17</v>
      </c>
      <c r="D6" s="33"/>
      <c r="E6" s="33"/>
      <c r="F6" s="34" t="s">
        <v>21</v>
      </c>
      <c r="G6" s="34"/>
      <c r="H6" s="34"/>
      <c r="I6" s="35" t="s">
        <v>22</v>
      </c>
      <c r="J6" s="35"/>
      <c r="K6" s="35"/>
      <c r="L6" s="36" t="s">
        <v>26</v>
      </c>
      <c r="M6" s="36"/>
      <c r="N6" s="36"/>
      <c r="O6" s="36"/>
    </row>
    <row r="7" spans="2:15" x14ac:dyDescent="0.3">
      <c r="B7" s="4"/>
      <c r="C7" s="4" t="s">
        <v>19</v>
      </c>
      <c r="D7" s="4" t="s">
        <v>20</v>
      </c>
      <c r="E7" s="16" t="s">
        <v>18</v>
      </c>
      <c r="F7" s="6" t="s">
        <v>19</v>
      </c>
      <c r="G7" s="6" t="s">
        <v>20</v>
      </c>
      <c r="H7" s="17" t="s">
        <v>18</v>
      </c>
      <c r="I7" s="18" t="s">
        <v>24</v>
      </c>
      <c r="J7" s="18" t="s">
        <v>23</v>
      </c>
      <c r="K7" s="18" t="s">
        <v>25</v>
      </c>
      <c r="L7" s="20" t="s">
        <v>27</v>
      </c>
      <c r="M7" s="20" t="s">
        <v>12</v>
      </c>
      <c r="N7" s="20" t="s">
        <v>28</v>
      </c>
      <c r="O7" s="20" t="s">
        <v>12</v>
      </c>
    </row>
    <row r="8" spans="2:15" x14ac:dyDescent="0.3">
      <c r="B8" s="4">
        <v>1</v>
      </c>
      <c r="C8" s="4">
        <v>-2.16</v>
      </c>
      <c r="D8" s="4">
        <v>2.02</v>
      </c>
      <c r="E8" s="4">
        <f>D8-C8</f>
        <v>4.18</v>
      </c>
      <c r="F8" s="6">
        <v>2.7</v>
      </c>
      <c r="G8" s="6">
        <v>6.9</v>
      </c>
      <c r="H8" s="6">
        <f>G8-F8</f>
        <v>4.2</v>
      </c>
      <c r="I8" s="19">
        <v>0</v>
      </c>
      <c r="J8" s="19">
        <v>-3.125</v>
      </c>
      <c r="K8" s="19">
        <f>ABS(J8-I8)</f>
        <v>3.125</v>
      </c>
      <c r="L8" s="10">
        <f>K8/E8</f>
        <v>0.74760765550239239</v>
      </c>
      <c r="M8" s="10">
        <f>ABS($D$3-L8)/$D$3*100</f>
        <v>88.038277511961724</v>
      </c>
      <c r="N8" s="10">
        <f>K8/H8</f>
        <v>0.74404761904761907</v>
      </c>
      <c r="O8" s="10">
        <f>ABS($D$3-N8)/$D$3*100</f>
        <v>88.095238095238102</v>
      </c>
    </row>
    <row r="9" spans="2:15" x14ac:dyDescent="0.3">
      <c r="B9" s="4">
        <v>2</v>
      </c>
      <c r="C9" s="4">
        <v>-2.06</v>
      </c>
      <c r="D9" s="4">
        <v>2.1</v>
      </c>
      <c r="E9" s="4">
        <f t="shared" ref="E9:E10" si="0">D9-C9</f>
        <v>4.16</v>
      </c>
      <c r="F9" s="6">
        <v>2.74</v>
      </c>
      <c r="G9" s="6">
        <v>6.88</v>
      </c>
      <c r="H9" s="6">
        <f t="shared" ref="H9:H10" si="1">G9-F9</f>
        <v>4.1399999999999997</v>
      </c>
      <c r="I9" s="19">
        <v>0</v>
      </c>
      <c r="J9" s="19">
        <v>-3.1</v>
      </c>
      <c r="K9" s="19">
        <f t="shared" ref="K9:K10" si="2">ABS(J9-I9)</f>
        <v>3.1</v>
      </c>
      <c r="L9" s="10">
        <f t="shared" ref="L9:L10" si="3">K9/E9</f>
        <v>0.74519230769230771</v>
      </c>
      <c r="M9" s="10">
        <f t="shared" ref="M9:M10" si="4">ABS($D$3-L9)/$D$3*100</f>
        <v>88.07692307692308</v>
      </c>
      <c r="N9" s="10">
        <f t="shared" ref="N9:N10" si="5">K9/H9</f>
        <v>0.74879227053140107</v>
      </c>
      <c r="O9" s="10">
        <f t="shared" ref="O9:O10" si="6">ABS($D$3-N9)/$D$3*100</f>
        <v>88.019323671497588</v>
      </c>
    </row>
    <row r="10" spans="2:15" x14ac:dyDescent="0.3">
      <c r="B10" s="4">
        <v>3</v>
      </c>
      <c r="C10" s="4">
        <v>-2</v>
      </c>
      <c r="D10" s="4">
        <v>2</v>
      </c>
      <c r="E10" s="4">
        <f t="shared" si="0"/>
        <v>4</v>
      </c>
      <c r="F10" s="6">
        <v>2.78</v>
      </c>
      <c r="G10" s="6">
        <v>6.86</v>
      </c>
      <c r="H10" s="6">
        <f t="shared" si="1"/>
        <v>4.08</v>
      </c>
      <c r="I10" s="19">
        <v>0</v>
      </c>
      <c r="J10" s="19">
        <v>-3.1687500000000002</v>
      </c>
      <c r="K10" s="19">
        <f t="shared" si="2"/>
        <v>3.1687500000000002</v>
      </c>
      <c r="L10" s="10">
        <f t="shared" si="3"/>
        <v>0.79218750000000004</v>
      </c>
      <c r="M10" s="10">
        <f t="shared" si="4"/>
        <v>87.325000000000003</v>
      </c>
      <c r="N10" s="10">
        <f t="shared" si="5"/>
        <v>0.77665441176470595</v>
      </c>
      <c r="O10" s="10">
        <f t="shared" si="6"/>
        <v>87.57352941176471</v>
      </c>
    </row>
  </sheetData>
  <mergeCells count="4">
    <mergeCell ref="C6:E6"/>
    <mergeCell ref="F6:H6"/>
    <mergeCell ref="I6:K6"/>
    <mergeCell ref="L6:O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18C44-4455-42AE-995D-A7746B77CDE4}">
  <dimension ref="B2:B6"/>
  <sheetViews>
    <sheetView workbookViewId="0">
      <selection activeCell="B7" sqref="B7"/>
    </sheetView>
  </sheetViews>
  <sheetFormatPr defaultRowHeight="14.4" x14ac:dyDescent="0.3"/>
  <sheetData>
    <row r="2" spans="2:2" x14ac:dyDescent="0.3">
      <c r="B2" t="s">
        <v>34</v>
      </c>
    </row>
    <row r="4" spans="2:2" x14ac:dyDescent="0.3">
      <c r="B4" t="s">
        <v>35</v>
      </c>
    </row>
    <row r="5" spans="2:2" x14ac:dyDescent="0.3">
      <c r="B5" t="s">
        <v>36</v>
      </c>
    </row>
    <row r="6" spans="2:2" x14ac:dyDescent="0.3">
      <c r="B6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4</vt:lpstr>
      <vt:lpstr>5</vt:lpstr>
      <vt:lpstr>6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coimbra</dc:creator>
  <cp:lastModifiedBy>Guilherme Neves Coimbra</cp:lastModifiedBy>
  <dcterms:created xsi:type="dcterms:W3CDTF">2015-06-05T18:19:34Z</dcterms:created>
  <dcterms:modified xsi:type="dcterms:W3CDTF">2023-10-11T17:04:55Z</dcterms:modified>
</cp:coreProperties>
</file>